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95" windowWidth="11115" windowHeight="3300"/>
  </bookViews>
  <sheets>
    <sheet name="אונ' מפורט כולל חינוך" sheetId="4" r:id="rId1"/>
  </sheets>
  <definedNames>
    <definedName name="_Order1" hidden="1">255</definedName>
    <definedName name="_xlnm.Print_Area" localSheetId="0">'אונ'' מפורט כולל חינוך'!$A$1:$I$99</definedName>
    <definedName name="_xlnm.Print_Titles" localSheetId="0">'אונ'' מפורט כולל חינוך'!$5:$6</definedName>
  </definedNames>
  <calcPr calcId="145621" calcMode="manual" concurrentCalc="0"/>
  <fileRecoveryPr autoRecover="0"/>
</workbook>
</file>

<file path=xl/calcChain.xml><?xml version="1.0" encoding="utf-8"?>
<calcChain xmlns="http://schemas.openxmlformats.org/spreadsheetml/2006/main">
  <c r="C89" i="4" l="1"/>
  <c r="C88" i="4"/>
  <c r="C59" i="4"/>
  <c r="C86" i="4"/>
  <c r="C90" i="4"/>
  <c r="D90" i="4"/>
  <c r="G86" i="4"/>
  <c r="G90" i="4"/>
  <c r="G87" i="4"/>
  <c r="G88" i="4"/>
  <c r="G89" i="4"/>
  <c r="D87" i="4"/>
  <c r="C87" i="4"/>
  <c r="D88" i="4"/>
  <c r="D89" i="4"/>
  <c r="C22" i="4"/>
  <c r="D44" i="4"/>
  <c r="C44" i="4"/>
  <c r="D15" i="4"/>
  <c r="E15" i="4"/>
  <c r="G14" i="4"/>
  <c r="C84" i="4"/>
  <c r="C12" i="4"/>
  <c r="C10" i="4"/>
  <c r="F11" i="4"/>
  <c r="G11" i="4"/>
  <c r="F10" i="4"/>
  <c r="F9" i="4"/>
  <c r="F15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D84" i="4"/>
  <c r="C21" i="4"/>
  <c r="D59" i="4"/>
  <c r="D86" i="4"/>
  <c r="D31" i="4"/>
  <c r="C31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D22" i="4"/>
  <c r="G43" i="4"/>
  <c r="G42" i="4"/>
  <c r="G41" i="4"/>
  <c r="G40" i="4"/>
  <c r="G39" i="4"/>
  <c r="G38" i="4"/>
  <c r="G37" i="4"/>
  <c r="G36" i="4"/>
  <c r="G35" i="4"/>
  <c r="G34" i="4"/>
  <c r="G33" i="4"/>
  <c r="G32" i="4"/>
  <c r="G30" i="4"/>
  <c r="G29" i="4"/>
  <c r="G28" i="4"/>
  <c r="G27" i="4"/>
  <c r="G26" i="4"/>
  <c r="G25" i="4"/>
  <c r="G24" i="4"/>
  <c r="G23" i="4"/>
  <c r="G20" i="4"/>
  <c r="G19" i="4"/>
  <c r="G18" i="4"/>
  <c r="G17" i="4"/>
  <c r="G16" i="4"/>
  <c r="G7" i="4"/>
  <c r="G8" i="4"/>
  <c r="G10" i="4"/>
  <c r="G12" i="4"/>
  <c r="G13" i="4"/>
  <c r="G31" i="4"/>
  <c r="F22" i="4"/>
  <c r="F85" i="4"/>
  <c r="F90" i="4"/>
  <c r="G9" i="4"/>
  <c r="G15" i="4"/>
  <c r="G59" i="4"/>
  <c r="C15" i="4"/>
  <c r="D85" i="4"/>
  <c r="G44" i="4"/>
  <c r="G21" i="4"/>
  <c r="E22" i="4"/>
  <c r="G84" i="4"/>
  <c r="G22" i="4"/>
  <c r="C85" i="4"/>
  <c r="E90" i="4"/>
  <c r="E85" i="4"/>
  <c r="G85" i="4"/>
</calcChain>
</file>

<file path=xl/comments1.xml><?xml version="1.0" encoding="utf-8"?>
<comments xmlns="http://schemas.openxmlformats.org/spreadsheetml/2006/main">
  <authors>
    <author>Michal Ophir</author>
  </authors>
  <commentList>
    <comment ref="B73" authorId="0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מתשע"ו נתוני סמינר הקיבוצים והוראת הטכנולוגיה מאוחדים.</t>
        </r>
      </text>
    </comment>
  </commentList>
</comments>
</file>

<file path=xl/sharedStrings.xml><?xml version="1.0" encoding="utf-8"?>
<sst xmlns="http://schemas.openxmlformats.org/spreadsheetml/2006/main" count="211" uniqueCount="201">
  <si>
    <t>לוח 8:</t>
  </si>
  <si>
    <t>Table 8:</t>
  </si>
  <si>
    <t>סטודנטים במוסדות להשכלה גבוהה</t>
  </si>
  <si>
    <t>Students in Institutions of Higher Education</t>
  </si>
  <si>
    <t>תואר ראשון</t>
  </si>
  <si>
    <t>תואר שני</t>
  </si>
  <si>
    <t>תואר שלישי</t>
  </si>
  <si>
    <t>סה"כ</t>
  </si>
  <si>
    <t>Bachelor's degree</t>
  </si>
  <si>
    <t>Master's degree</t>
  </si>
  <si>
    <t>Doctorate</t>
  </si>
  <si>
    <t>Total</t>
  </si>
  <si>
    <t>אוניברסיטאות</t>
  </si>
  <si>
    <t>Universities</t>
  </si>
  <si>
    <t>מכללות טכנולוגיות</t>
  </si>
  <si>
    <t>Jerusalem College of Technology - Machon Lev</t>
  </si>
  <si>
    <t>Engineering/Technologic colleges</t>
  </si>
  <si>
    <t>שנקר - ביה"ס הגבוה להנדסה ועיצוב</t>
  </si>
  <si>
    <t>Shenkar - School of Engineering &amp; Design</t>
  </si>
  <si>
    <t>מכון טכנולוגי חולון</t>
  </si>
  <si>
    <t>Holon Institute of Technology</t>
  </si>
  <si>
    <t>"ORT" Braude College</t>
  </si>
  <si>
    <t>המכללה האקדמית הדסה ירושלים</t>
  </si>
  <si>
    <t>The Hadassah College of Technology</t>
  </si>
  <si>
    <t>אפקה - המכללה האקדמית להנדסה בת"א</t>
  </si>
  <si>
    <t>Afeka - The Academic College of Engineering in Tel-Aviv</t>
  </si>
  <si>
    <t>המכללה האקדמית להנדסה סמי שמעון</t>
  </si>
  <si>
    <t>Sami Shamoon College of Engineering</t>
  </si>
  <si>
    <t>Jerusalem College of Engineering</t>
  </si>
  <si>
    <t>מכללות כלליות ואקדמיות</t>
  </si>
  <si>
    <t>המכללה האקדמית של תל - אביב יפו</t>
  </si>
  <si>
    <t>The Academic College of Tel-Aviv - Yaffo</t>
  </si>
  <si>
    <t>Comprehensive colleges &amp; Academies</t>
  </si>
  <si>
    <t>The Academic College of Yezreel</t>
  </si>
  <si>
    <t>המכללה האקדמית תל חי</t>
  </si>
  <si>
    <t>Tel-Hai Academic College</t>
  </si>
  <si>
    <t>The Negev Academic College in the Name of P. Sapir</t>
  </si>
  <si>
    <t>המרכז האקדמי רופין (במסלולים המתוקצבים ע"י ות"ת בלבד)</t>
  </si>
  <si>
    <t>Ruppin - The Academic Center (only in budgeted tracks)</t>
  </si>
  <si>
    <t>בצלאל אקדמיה לאמנות ולעיצוב ירושלים</t>
  </si>
  <si>
    <t>Bezalel - Academy of Arts &amp; Design</t>
  </si>
  <si>
    <t>האקדמיה למוסיקה ולמחול בירושלים ע"ש רובין</t>
  </si>
  <si>
    <t>The Jerusalem Rubin Academy of Music &amp; Dance</t>
  </si>
  <si>
    <t>המכללה האקדמית אשקלון</t>
  </si>
  <si>
    <t>Ashqelon Academic College</t>
  </si>
  <si>
    <t>Jordan - Valley Academic College</t>
  </si>
  <si>
    <t>המסלול האקדמי של המכללה למינהל בת"א</t>
  </si>
  <si>
    <t xml:space="preserve">The College of Management - Academic Studies </t>
  </si>
  <si>
    <t>Private colleges</t>
  </si>
  <si>
    <t>המכללה האקדמית נתניה</t>
  </si>
  <si>
    <t>Netanya Academic College</t>
  </si>
  <si>
    <t>The Interdisciplinary Center</t>
  </si>
  <si>
    <t>מכללת שערי משפט</t>
  </si>
  <si>
    <t>Sha'arei Mishpaht - The College of Legal Studies</t>
  </si>
  <si>
    <t>Academic College of Legal Studies (Ramat-Gan)</t>
  </si>
  <si>
    <t>The Israeli Center for Academic Studies</t>
  </si>
  <si>
    <t>המרכז האקדמי רופין (במסלולים שאינם מתוקצבים ע"י ות"ת)</t>
  </si>
  <si>
    <t>Ruppin - The Academic Center (in non - budgeted tracks)</t>
  </si>
  <si>
    <t>מכון שכטר למדעי היהדות</t>
  </si>
  <si>
    <t>סה"כ סטודנטים</t>
  </si>
  <si>
    <t>מהם: מוסדות מתוקצבים ע"י ות"ת</t>
  </si>
  <si>
    <t>of which:  Institutions funded by the P.B.C</t>
  </si>
  <si>
    <t xml:space="preserve">              Private colleges</t>
  </si>
  <si>
    <t>Total students</t>
  </si>
  <si>
    <t xml:space="preserve">הערות: </t>
  </si>
  <si>
    <t>Notes:</t>
  </si>
  <si>
    <t>מקור: למ"ס</t>
  </si>
  <si>
    <t>Source: C.B.S</t>
  </si>
  <si>
    <r>
      <t>Schechter Institute of Jewish Studies</t>
    </r>
    <r>
      <rPr>
        <sz val="12"/>
        <rFont val="Arial"/>
        <family val="2"/>
      </rPr>
      <t xml:space="preserve"> </t>
    </r>
  </si>
  <si>
    <t>המרכז האקדמי פרס</t>
  </si>
  <si>
    <t>המכללה האקדמית כנרת בעמק הירדן</t>
  </si>
  <si>
    <t>המכללה האקדמית עמק יזרעאל ע"ש מקס שטרן</t>
  </si>
  <si>
    <t>המרכז הבינתחומי בהרצליה</t>
  </si>
  <si>
    <t>מרכז אקדמי למשפטים ועסקים</t>
  </si>
  <si>
    <t>המכללה האקדמית צפת</t>
  </si>
  <si>
    <t>המרכז ללימודים אקדמיים: ניהול, חינוך, חברה</t>
  </si>
  <si>
    <t>Zefat Academic College</t>
  </si>
  <si>
    <t>Peres Academic Center</t>
  </si>
  <si>
    <t>Center of Acedemic Learning</t>
  </si>
  <si>
    <t>המרכז האקדמי כרמל</t>
  </si>
  <si>
    <t>Carmel Academic Center</t>
  </si>
  <si>
    <t>המכללה האקדמית אחווה</t>
  </si>
  <si>
    <t>המכללה האקדמית גליל מערבי</t>
  </si>
  <si>
    <t>Achva Academic College</t>
  </si>
  <si>
    <t>Western Galilee College</t>
  </si>
  <si>
    <t>המכללה האקדמית לישראל - ר"ג</t>
  </si>
  <si>
    <t xml:space="preserve">Israel Academic College </t>
  </si>
  <si>
    <t xml:space="preserve">         האוניברסיטה העברית</t>
  </si>
  <si>
    <t xml:space="preserve">         Hebrew University</t>
  </si>
  <si>
    <t xml:space="preserve">         הטכניון</t>
  </si>
  <si>
    <t xml:space="preserve">         Technion</t>
  </si>
  <si>
    <t xml:space="preserve">         אוניברסיטת תל-אביב</t>
  </si>
  <si>
    <t xml:space="preserve">         Tel-Aviv University</t>
  </si>
  <si>
    <t xml:space="preserve">         אוניברסיטת בר-אילן</t>
  </si>
  <si>
    <t xml:space="preserve">         Bar-Ilan University</t>
  </si>
  <si>
    <t xml:space="preserve">         אוניברסיטת חיפה</t>
  </si>
  <si>
    <t xml:space="preserve">         Haifa University</t>
  </si>
  <si>
    <t xml:space="preserve">         אוניברסיטת בן-גוריון בנגב</t>
  </si>
  <si>
    <t xml:space="preserve">         Ben-Gurion University of the Negev</t>
  </si>
  <si>
    <t xml:space="preserve">         מכון ויצמן למדע</t>
  </si>
  <si>
    <t xml:space="preserve">         Weizmann Institute of Science</t>
  </si>
  <si>
    <t>סה"כ קמפוסים ראשיים</t>
  </si>
  <si>
    <t>Total Main campus</t>
  </si>
  <si>
    <t>מכללות שבאחריות אקדמית אוניברסיטאית</t>
  </si>
  <si>
    <t>גליל מערבי (באחריות בר-אילן)</t>
  </si>
  <si>
    <t xml:space="preserve">         Western Galilee College</t>
  </si>
  <si>
    <t>אשקלון (באחריות בר-אילן)</t>
  </si>
  <si>
    <t xml:space="preserve">         Ashqelon College</t>
  </si>
  <si>
    <t>צפת (באחריות בר-אילן)</t>
  </si>
  <si>
    <t xml:space="preserve">         Zefat College</t>
  </si>
  <si>
    <t>עמק הירדן (באחריות בר-אילן)</t>
  </si>
  <si>
    <t xml:space="preserve">         Jordan - Valley College</t>
  </si>
  <si>
    <t>אחווה (באחריות בן-גוריון)</t>
  </si>
  <si>
    <t xml:space="preserve">         Achva College</t>
  </si>
  <si>
    <t>סה"כ מכללות באחריות אוניברסיטאית</t>
  </si>
  <si>
    <t>Academic tracks of the Regional colleges</t>
  </si>
  <si>
    <t>סה"כ אוניברסיטאות (קמפוסים ראשיים+מכללות באחריות אקדמית)</t>
  </si>
  <si>
    <t>Total Universities (Main campus +Regional colleges)</t>
  </si>
  <si>
    <t>מכללות חוץ תקציביות</t>
  </si>
  <si>
    <t xml:space="preserve">          מוסדות חוץ תקציביים</t>
  </si>
  <si>
    <t>המכללה האקדמית להנדסה אורט בראודה</t>
  </si>
  <si>
    <t>המכללה האקדמית לחברה ואמנויות</t>
  </si>
  <si>
    <t>Art Social Academic</t>
  </si>
  <si>
    <t>תעודה</t>
  </si>
  <si>
    <t>Diploma</t>
  </si>
  <si>
    <t>מכללת הרצוג להכשרת מורים ליד ישיבת עציון</t>
  </si>
  <si>
    <t>מכללת אפרתה - להכשרת מורות וגננות לחינוך הממ"ד</t>
  </si>
  <si>
    <t>מכללה דתית למורים ע"ש רא"מ ליפשיץ</t>
  </si>
  <si>
    <t>מכללה י"ם</t>
  </si>
  <si>
    <t>המכללה לחינוך ע"ש דוד ילין</t>
  </si>
  <si>
    <t>המכללה לחינוך ע"ש א.ד. גורדון</t>
  </si>
  <si>
    <t>אורנים - ביה"ס לחנוך של התנועה הקיבוצית</t>
  </si>
  <si>
    <t>המכללה הערבית לחינוך בישראל - חיפה</t>
  </si>
  <si>
    <t>המכללה לחינוך גופני ולספורט ע"ש זינמן במכון וינגייט</t>
  </si>
  <si>
    <t>מכללת בית ברל</t>
  </si>
  <si>
    <t>המכללה הדתית למורים למקצועות היהדות מורשת יעקב</t>
  </si>
  <si>
    <t>אורות ישראל - מכללה אקדמית לחינוך</t>
  </si>
  <si>
    <t>מכללת לוינסקי לחנוך</t>
  </si>
  <si>
    <t>מכללת סמינר הקיבוצים</t>
  </si>
  <si>
    <t>מכללת תלפיות - המכללה הממלכתית דתית להכשרת עובדי הוראה</t>
  </si>
  <si>
    <t>חמדת הדרום - המכללה התורנית לחינוך</t>
  </si>
  <si>
    <t>המכללה לחינוך ע"ש קיי</t>
  </si>
  <si>
    <t>המכללה לחינוך, לתיירות ולספורט אוהלו</t>
  </si>
  <si>
    <t>שאנן- המכללה הדתית לחינוך</t>
  </si>
  <si>
    <t>המכללה הדתית לחינוך גבעת וושינגטון</t>
  </si>
  <si>
    <t>מכללת השריעה ולימודי האיסלאם</t>
  </si>
  <si>
    <t>מכללת אמונה</t>
  </si>
  <si>
    <t>ויצו חיפה</t>
  </si>
  <si>
    <t>סכנין</t>
  </si>
  <si>
    <t>מכללות אקדמיות לחינוך</t>
  </si>
  <si>
    <t>המרכז האקדמי לב</t>
  </si>
  <si>
    <t>המרכז האקדמי שלם</t>
  </si>
  <si>
    <t>Shalem College</t>
  </si>
  <si>
    <t>עזריאלי - מכללה אקדמית להנדסה ירושלים</t>
  </si>
  <si>
    <t>המכללה האקדמית ספיר</t>
  </si>
  <si>
    <t>הקריה האקדמית אונו</t>
  </si>
  <si>
    <t>לפי תואר, סוג מוסד ומוסד, תשע"ו</t>
  </si>
  <si>
    <t>by Level of Degree, Type of Institution and Institution, 2015/16</t>
  </si>
  <si>
    <t xml:space="preserve">         אוניברסיטת אריאל בשומרון</t>
  </si>
  <si>
    <t xml:space="preserve">         Ariel University</t>
  </si>
  <si>
    <t>מתשע"ו נתוני אריאל כלולים בתוך נתוני האוניברסיטאות.</t>
  </si>
  <si>
    <t>Since 2015\16 Ariel University's data is included in the University's data.</t>
  </si>
  <si>
    <t>The David Yellin Teachers College</t>
  </si>
  <si>
    <t>Michlala, Jerusalem College</t>
  </si>
  <si>
    <t>Oranim - The School of Education of the Kibbutz Movement</t>
  </si>
  <si>
    <t>The Zinman College of Physical Education &amp; Sport Sciences at the Wingate Institute</t>
  </si>
  <si>
    <t>Beit-Berl Teachers Training College</t>
  </si>
  <si>
    <t>Levinsky Teachers College</t>
  </si>
  <si>
    <t>State Teachers College Seminar Hakibbutzim</t>
  </si>
  <si>
    <t>Gordon Teachers College</t>
  </si>
  <si>
    <t>Talpiot Teachers College</t>
  </si>
  <si>
    <t>The Arabic College for Education in Israel</t>
  </si>
  <si>
    <t>The E.M. Liphshitz Religious Teachers College</t>
  </si>
  <si>
    <t>The Kaye College of Education</t>
  </si>
  <si>
    <t>Orot Israel College</t>
  </si>
  <si>
    <t>Efrata Teachers College</t>
  </si>
  <si>
    <t>Herzog College at Yeshivat Har Etzion</t>
  </si>
  <si>
    <t>Hemdat Hadarom</t>
  </si>
  <si>
    <t>Moreshet Yaakov</t>
  </si>
  <si>
    <t>The College for Education, Tourism, Physical Education and Sport in "Oholo"</t>
  </si>
  <si>
    <t>Shaanan Teachers College</t>
  </si>
  <si>
    <t>Religious Teachers Training College Givat Washington</t>
  </si>
  <si>
    <t>College of Sharia and Islamic Studies-Teacher Training</t>
  </si>
  <si>
    <t>The Neri Bloomfield College of Design &amp; Teacher Training Haifa - Canadian Hadassah Wizo</t>
  </si>
  <si>
    <t>Emunah College for Arts and Technology</t>
  </si>
  <si>
    <r>
      <t>The College of Sakhnin for Teacher Education</t>
    </r>
    <r>
      <rPr>
        <sz val="12"/>
        <rFont val="Arial"/>
        <family val="2"/>
      </rPr>
      <t xml:space="preserve"> </t>
    </r>
  </si>
  <si>
    <t xml:space="preserve">          מכללות אקדמיות לחינוך </t>
  </si>
  <si>
    <t xml:space="preserve">                    מהן: מתוקצבות ע"י משרד החינוך</t>
  </si>
  <si>
    <t xml:space="preserve">                             מתוקצבות ע"י ות"ת</t>
  </si>
  <si>
    <t xml:space="preserve">             Teacher training seminars </t>
  </si>
  <si>
    <t xml:space="preserve">             of which: funded by the Ministry of Education</t>
  </si>
  <si>
    <t xml:space="preserve">                               funded by the P.B.C</t>
  </si>
  <si>
    <t>הנתונים אינם כוללים את הלומדים באוניברסיטה הפתוחה (42,726 לתואר ראשון ו-2,910 לתואר שני).</t>
  </si>
  <si>
    <t>Data does not include students in Open University ( 42,726 for Bachelor's degree and 2,910 for Master's degree).</t>
  </si>
  <si>
    <t>Data doesn't include 124 Doctoral students in Ariel University.</t>
  </si>
  <si>
    <t>הנתונים אינם כוללים 124 סטודנטים שלמדו תואר שלישי באריאל.</t>
  </si>
  <si>
    <t xml:space="preserve">As part of the transition process over responsibility for the Academic Colleges of education, </t>
  </si>
  <si>
    <t xml:space="preserve">from the hand of the Ministry of Education  to the hands of the Planning and Budgeting Committee, </t>
  </si>
  <si>
    <t>both the Beit Berl College and the State Teachers College Seminar Hakibutzim moved in 2015/16 and are now under the budgeting and planning of the committee.</t>
  </si>
  <si>
    <t xml:space="preserve">במסגרת תהליך המעבר של מכללות אקדמיות לחינוך מאחריותו של משרד החינוך לאחריות ות"ת, </t>
  </si>
  <si>
    <t>עברו שתי המכללות סמינר הקיבוצים ומכללת בית ברל בתשע"ו לתכנון ולתקצוב ות"ת.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</si>
</sst>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.00"/>
    <numFmt numFmtId="166" formatCode="#."/>
  </numFmts>
  <fonts count="29">
    <font>
      <sz val="10"/>
      <name val="Arial"/>
      <charset val="177"/>
    </font>
    <font>
      <sz val="10"/>
      <name val="Arial"/>
      <family val="2"/>
    </font>
    <font>
      <sz val="12"/>
      <name val="Courier"/>
      <family val="3"/>
    </font>
    <font>
      <b/>
      <sz val="12"/>
      <name val="David"/>
      <family val="2"/>
      <charset val="177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David"/>
      <family val="2"/>
      <charset val="177"/>
    </font>
    <font>
      <sz val="10"/>
      <name val="David"/>
      <family val="2"/>
      <charset val="177"/>
    </font>
    <font>
      <b/>
      <sz val="10"/>
      <name val="David"/>
      <family val="2"/>
      <charset val="177"/>
    </font>
    <font>
      <b/>
      <sz val="11"/>
      <name val="David"/>
      <family val="2"/>
      <charset val="177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  <charset val="177"/>
    </font>
    <font>
      <sz val="9"/>
      <name val="Times New Roman"/>
      <family val="1"/>
      <charset val="177"/>
    </font>
    <font>
      <sz val="8.5"/>
      <color indexed="8"/>
      <name val="Times New Roman"/>
      <family val="1"/>
      <charset val="177"/>
    </font>
    <font>
      <sz val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David"/>
      <family val="2"/>
      <charset val="177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David"/>
      <family val="2"/>
      <charset val="177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166" fontId="17" fillId="0" borderId="0">
      <protection locked="0"/>
    </xf>
    <xf numFmtId="165" fontId="17" fillId="0" borderId="0">
      <protection locked="0"/>
    </xf>
    <xf numFmtId="166" fontId="18" fillId="0" borderId="0">
      <protection locked="0"/>
    </xf>
    <xf numFmtId="166" fontId="18" fillId="0" borderId="0">
      <protection locked="0"/>
    </xf>
    <xf numFmtId="0" fontId="2" fillId="0" borderId="0" applyFont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7" fillId="0" borderId="1">
      <protection locked="0"/>
    </xf>
  </cellStyleXfs>
  <cellXfs count="114">
    <xf numFmtId="0" fontId="0" fillId="0" borderId="0" xfId="0"/>
    <xf numFmtId="0" fontId="7" fillId="0" borderId="4" xfId="0" applyFont="1" applyFill="1" applyBorder="1"/>
    <xf numFmtId="3" fontId="10" fillId="0" borderId="4" xfId="0" applyNumberFormat="1" applyFont="1" applyFill="1" applyBorder="1"/>
    <xf numFmtId="3" fontId="10" fillId="0" borderId="5" xfId="0" applyNumberFormat="1" applyFont="1" applyFill="1" applyBorder="1"/>
    <xf numFmtId="0" fontId="9" fillId="0" borderId="0" xfId="0" applyFont="1" applyFill="1" applyBorder="1"/>
    <xf numFmtId="0" fontId="0" fillId="0" borderId="10" xfId="0" applyFill="1" applyBorder="1"/>
    <xf numFmtId="0" fontId="0" fillId="0" borderId="0" xfId="0" applyFill="1"/>
    <xf numFmtId="0" fontId="0" fillId="0" borderId="0" xfId="0" applyFill="1" applyBorder="1"/>
    <xf numFmtId="0" fontId="7" fillId="0" borderId="5" xfId="0" applyFont="1" applyFill="1" applyBorder="1"/>
    <xf numFmtId="0" fontId="8" fillId="0" borderId="11" xfId="0" applyFont="1" applyFill="1" applyBorder="1"/>
    <xf numFmtId="0" fontId="11" fillId="0" borderId="9" xfId="0" applyFont="1" applyFill="1" applyBorder="1"/>
    <xf numFmtId="0" fontId="12" fillId="0" borderId="13" xfId="0" applyFont="1" applyFill="1" applyBorder="1"/>
    <xf numFmtId="0" fontId="15" fillId="0" borderId="14" xfId="5" applyFont="1" applyFill="1" applyBorder="1"/>
    <xf numFmtId="3" fontId="5" fillId="0" borderId="12" xfId="0" applyNumberFormat="1" applyFont="1" applyFill="1" applyBorder="1"/>
    <xf numFmtId="3" fontId="5" fillId="0" borderId="2" xfId="0" applyNumberFormat="1" applyFont="1" applyFill="1" applyBorder="1"/>
    <xf numFmtId="0" fontId="3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5" fillId="0" borderId="0" xfId="0" applyFont="1" applyFill="1" applyBorder="1"/>
    <xf numFmtId="3" fontId="4" fillId="0" borderId="0" xfId="0" applyNumberFormat="1" applyFont="1" applyFill="1"/>
    <xf numFmtId="0" fontId="3" fillId="0" borderId="0" xfId="0" applyFont="1" applyFill="1" applyAlignment="1">
      <alignment horizontal="right" readingOrder="2"/>
    </xf>
    <xf numFmtId="164" fontId="1" fillId="0" borderId="0" xfId="6" applyNumberFormat="1" applyFont="1" applyFill="1"/>
    <xf numFmtId="0" fontId="6" fillId="0" borderId="14" xfId="0" applyFont="1" applyFill="1" applyBorder="1"/>
    <xf numFmtId="0" fontId="6" fillId="0" borderId="6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13" xfId="0" applyFont="1" applyFill="1" applyBorder="1"/>
    <xf numFmtId="0" fontId="7" fillId="0" borderId="15" xfId="0" applyFont="1" applyFill="1" applyBorder="1" applyAlignment="1">
      <alignment horizontal="center"/>
    </xf>
    <xf numFmtId="0" fontId="0" fillId="0" borderId="16" xfId="0" applyFill="1" applyBorder="1"/>
    <xf numFmtId="0" fontId="6" fillId="0" borderId="15" xfId="0" applyFont="1" applyFill="1" applyBorder="1"/>
    <xf numFmtId="0" fontId="8" fillId="0" borderId="15" xfId="0" applyFont="1" applyFill="1" applyBorder="1" applyAlignment="1">
      <alignment horizontal="center"/>
    </xf>
    <xf numFmtId="0" fontId="0" fillId="0" borderId="17" xfId="0" applyFill="1" applyBorder="1"/>
    <xf numFmtId="0" fontId="5" fillId="0" borderId="10" xfId="0" applyFont="1" applyFill="1" applyBorder="1"/>
    <xf numFmtId="0" fontId="6" fillId="0" borderId="0" xfId="0" applyFont="1" applyFill="1" applyBorder="1"/>
    <xf numFmtId="0" fontId="9" fillId="0" borderId="17" xfId="0" applyFont="1" applyFill="1" applyBorder="1"/>
    <xf numFmtId="3" fontId="5" fillId="0" borderId="15" xfId="0" applyNumberFormat="1" applyFont="1" applyFill="1" applyBorder="1"/>
    <xf numFmtId="3" fontId="5" fillId="0" borderId="16" xfId="0" applyNumberFormat="1" applyFont="1" applyFill="1" applyBorder="1"/>
    <xf numFmtId="0" fontId="9" fillId="0" borderId="13" xfId="0" applyFont="1" applyFill="1" applyBorder="1"/>
    <xf numFmtId="3" fontId="5" fillId="0" borderId="11" xfId="0" applyNumberFormat="1" applyFont="1" applyFill="1" applyBorder="1"/>
    <xf numFmtId="0" fontId="11" fillId="0" borderId="21" xfId="0" applyFont="1" applyFill="1" applyBorder="1"/>
    <xf numFmtId="0" fontId="12" fillId="0" borderId="22" xfId="0" applyFont="1" applyFill="1" applyBorder="1"/>
    <xf numFmtId="0" fontId="8" fillId="0" borderId="6" xfId="0" applyFont="1" applyFill="1" applyBorder="1" applyAlignment="1">
      <alignment horizontal="center"/>
    </xf>
    <xf numFmtId="3" fontId="5" fillId="0" borderId="24" xfId="0" applyNumberFormat="1" applyFont="1" applyFill="1" applyBorder="1"/>
    <xf numFmtId="0" fontId="7" fillId="0" borderId="16" xfId="0" applyFont="1" applyFill="1" applyBorder="1" applyAlignment="1">
      <alignment horizontal="center"/>
    </xf>
    <xf numFmtId="3" fontId="0" fillId="0" borderId="0" xfId="0" applyNumberFormat="1" applyFill="1"/>
    <xf numFmtId="0" fontId="0" fillId="2" borderId="0" xfId="0" applyFill="1"/>
    <xf numFmtId="0" fontId="4" fillId="2" borderId="0" xfId="0" applyFont="1" applyFill="1"/>
    <xf numFmtId="0" fontId="1" fillId="2" borderId="0" xfId="0" applyFont="1" applyFill="1"/>
    <xf numFmtId="0" fontId="0" fillId="2" borderId="0" xfId="0" applyFill="1" applyBorder="1"/>
    <xf numFmtId="0" fontId="9" fillId="0" borderId="0" xfId="0" applyFont="1" applyFill="1"/>
    <xf numFmtId="0" fontId="9" fillId="0" borderId="14" xfId="0" applyFont="1" applyFill="1" applyBorder="1"/>
    <xf numFmtId="0" fontId="8" fillId="0" borderId="16" xfId="0" applyFont="1" applyFill="1" applyBorder="1"/>
    <xf numFmtId="0" fontId="7" fillId="0" borderId="4" xfId="0" applyFont="1" applyFill="1" applyBorder="1" applyAlignment="1">
      <alignment wrapText="1"/>
    </xf>
    <xf numFmtId="0" fontId="4" fillId="0" borderId="17" xfId="0" applyFont="1" applyFill="1" applyBorder="1"/>
    <xf numFmtId="3" fontId="10" fillId="0" borderId="3" xfId="0" applyNumberFormat="1" applyFont="1" applyFill="1" applyBorder="1"/>
    <xf numFmtId="3" fontId="5" fillId="0" borderId="3" xfId="0" applyNumberFormat="1" applyFont="1" applyFill="1" applyBorder="1"/>
    <xf numFmtId="0" fontId="19" fillId="0" borderId="0" xfId="5" applyFont="1" applyFill="1" applyBorder="1" applyAlignment="1" applyProtection="1"/>
    <xf numFmtId="0" fontId="19" fillId="0" borderId="9" xfId="5" applyFont="1" applyFill="1" applyBorder="1" applyAlignment="1" applyProtection="1"/>
    <xf numFmtId="0" fontId="19" fillId="0" borderId="3" xfId="5" applyFont="1" applyFill="1" applyBorder="1" applyAlignment="1" applyProtection="1"/>
    <xf numFmtId="3" fontId="10" fillId="0" borderId="7" xfId="0" applyNumberFormat="1" applyFont="1" applyFill="1" applyBorder="1"/>
    <xf numFmtId="0" fontId="13" fillId="0" borderId="9" xfId="5" applyFont="1" applyFill="1" applyBorder="1" applyAlignment="1" applyProtection="1"/>
    <xf numFmtId="0" fontId="7" fillId="0" borderId="7" xfId="0" applyFont="1" applyFill="1" applyBorder="1"/>
    <xf numFmtId="0" fontId="4" fillId="0" borderId="13" xfId="0" applyFont="1" applyFill="1" applyBorder="1"/>
    <xf numFmtId="0" fontId="10" fillId="0" borderId="4" xfId="0" applyFont="1" applyFill="1" applyBorder="1"/>
    <xf numFmtId="0" fontId="0" fillId="0" borderId="4" xfId="0" applyFill="1" applyBorder="1"/>
    <xf numFmtId="0" fontId="0" fillId="0" borderId="5" xfId="0" applyFill="1" applyBorder="1"/>
    <xf numFmtId="0" fontId="14" fillId="0" borderId="9" xfId="5" applyFont="1" applyFill="1" applyBorder="1" applyAlignment="1" applyProtection="1"/>
    <xf numFmtId="0" fontId="14" fillId="0" borderId="0" xfId="5" applyFont="1" applyFill="1" applyBorder="1" applyAlignment="1" applyProtection="1"/>
    <xf numFmtId="0" fontId="15" fillId="0" borderId="9" xfId="5" applyFont="1" applyFill="1" applyBorder="1"/>
    <xf numFmtId="0" fontId="13" fillId="0" borderId="8" xfId="5" applyFont="1" applyFill="1" applyBorder="1" applyAlignment="1" applyProtection="1"/>
    <xf numFmtId="0" fontId="5" fillId="0" borderId="10" xfId="0" applyFont="1" applyFill="1" applyBorder="1" applyAlignment="1">
      <alignment wrapText="1"/>
    </xf>
    <xf numFmtId="0" fontId="13" fillId="0" borderId="0" xfId="5" applyFont="1" applyFill="1" applyBorder="1" applyAlignment="1" applyProtection="1"/>
    <xf numFmtId="0" fontId="10" fillId="0" borderId="5" xfId="0" applyFont="1" applyFill="1" applyBorder="1"/>
    <xf numFmtId="3" fontId="0" fillId="0" borderId="4" xfId="0" applyNumberFormat="1" applyFill="1" applyBorder="1"/>
    <xf numFmtId="3" fontId="0" fillId="0" borderId="5" xfId="0" applyNumberFormat="1" applyFill="1" applyBorder="1"/>
    <xf numFmtId="3" fontId="5" fillId="0" borderId="18" xfId="0" applyNumberFormat="1" applyFont="1" applyFill="1" applyBorder="1"/>
    <xf numFmtId="3" fontId="5" fillId="0" borderId="19" xfId="0" applyNumberFormat="1" applyFont="1" applyFill="1" applyBorder="1"/>
    <xf numFmtId="0" fontId="11" fillId="0" borderId="23" xfId="0" applyFont="1" applyFill="1" applyBorder="1"/>
    <xf numFmtId="0" fontId="0" fillId="0" borderId="20" xfId="0" applyFill="1" applyBorder="1"/>
    <xf numFmtId="0" fontId="11" fillId="0" borderId="1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/>
    <xf numFmtId="3" fontId="0" fillId="0" borderId="0" xfId="0" applyNumberFormat="1" applyFill="1" applyBorder="1"/>
    <xf numFmtId="3" fontId="4" fillId="0" borderId="0" xfId="0" applyNumberFormat="1" applyFont="1" applyFill="1" applyBorder="1"/>
    <xf numFmtId="0" fontId="8" fillId="0" borderId="15" xfId="0" applyFont="1" applyFill="1" applyBorder="1"/>
    <xf numFmtId="0" fontId="7" fillId="0" borderId="26" xfId="0" applyFont="1" applyFill="1" applyBorder="1"/>
    <xf numFmtId="0" fontId="11" fillId="0" borderId="27" xfId="0" applyFont="1" applyFill="1" applyBorder="1"/>
    <xf numFmtId="0" fontId="13" fillId="0" borderId="2" xfId="5" applyFont="1" applyFill="1" applyBorder="1" applyAlignment="1" applyProtection="1"/>
    <xf numFmtId="0" fontId="13" fillId="0" borderId="3" xfId="5" applyFont="1" applyFill="1" applyBorder="1" applyAlignment="1" applyProtection="1"/>
    <xf numFmtId="0" fontId="13" fillId="0" borderId="3" xfId="5" applyFont="1" applyFill="1" applyBorder="1" applyAlignment="1" applyProtection="1">
      <alignment vertical="center" wrapText="1"/>
    </xf>
    <xf numFmtId="0" fontId="13" fillId="0" borderId="3" xfId="5" applyFont="1" applyFill="1" applyBorder="1" applyAlignment="1" applyProtection="1">
      <alignment wrapText="1"/>
    </xf>
    <xf numFmtId="0" fontId="12" fillId="0" borderId="24" xfId="0" applyFont="1" applyFill="1" applyBorder="1"/>
    <xf numFmtId="0" fontId="23" fillId="0" borderId="0" xfId="0" applyFont="1" applyFill="1" applyBorder="1"/>
    <xf numFmtId="0" fontId="24" fillId="0" borderId="0" xfId="0" applyFont="1" applyFill="1" applyBorder="1"/>
    <xf numFmtId="3" fontId="24" fillId="0" borderId="0" xfId="0" applyNumberFormat="1" applyFont="1" applyFill="1" applyBorder="1"/>
    <xf numFmtId="3" fontId="25" fillId="0" borderId="0" xfId="0" applyNumberFormat="1" applyFont="1" applyFill="1" applyBorder="1"/>
    <xf numFmtId="0" fontId="24" fillId="0" borderId="0" xfId="0" applyFont="1" applyFill="1"/>
    <xf numFmtId="0" fontId="26" fillId="0" borderId="0" xfId="0" applyFont="1" applyFill="1" applyBorder="1"/>
    <xf numFmtId="0" fontId="25" fillId="0" borderId="0" xfId="0" applyFont="1" applyFill="1" applyBorder="1"/>
    <xf numFmtId="164" fontId="24" fillId="0" borderId="0" xfId="6" applyNumberFormat="1" applyFont="1" applyFill="1" applyBorder="1"/>
    <xf numFmtId="0" fontId="26" fillId="0" borderId="0" xfId="5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4" fillId="0" borderId="24" xfId="0" applyFont="1" applyFill="1" applyBorder="1"/>
    <xf numFmtId="0" fontId="9" fillId="0" borderId="11" xfId="0" applyFont="1" applyFill="1" applyBorder="1"/>
    <xf numFmtId="3" fontId="9" fillId="0" borderId="16" xfId="0" applyNumberFormat="1" applyFont="1" applyFill="1" applyBorder="1"/>
    <xf numFmtId="0" fontId="12" fillId="0" borderId="22" xfId="0" applyFont="1" applyFill="1" applyBorder="1" applyAlignment="1">
      <alignment horizontal="left" wrapText="1"/>
    </xf>
    <xf numFmtId="0" fontId="27" fillId="0" borderId="0" xfId="5" applyFont="1" applyFill="1"/>
    <xf numFmtId="0" fontId="28" fillId="0" borderId="0" xfId="5" applyFont="1" applyAlignment="1">
      <alignment horizontal="left"/>
    </xf>
    <xf numFmtId="0" fontId="27" fillId="0" borderId="0" xfId="0" applyFont="1" applyAlignment="1">
      <alignment horizontal="left" vertical="center" readingOrder="1"/>
    </xf>
    <xf numFmtId="0" fontId="7" fillId="0" borderId="25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right" wrapText="1"/>
    </xf>
    <xf numFmtId="0" fontId="3" fillId="0" borderId="25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</cellXfs>
  <cellStyles count="9">
    <cellStyle name="Date" xfId="1"/>
    <cellStyle name="Fixed" xfId="2"/>
    <cellStyle name="Heading1" xfId="3"/>
    <cellStyle name="Heading2" xfId="4"/>
    <cellStyle name="Normal" xfId="0" builtinId="0"/>
    <cellStyle name="Normal_Tables301-307" xfId="5"/>
    <cellStyle name="Percent" xfId="6" builtinId="5"/>
    <cellStyle name="Percent 2" xfId="7"/>
    <cellStyle name="Total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1"/>
  <sheetViews>
    <sheetView rightToLeft="1" tabSelected="1" view="pageBreakPreview" zoomScaleNormal="100" zoomScaleSheetLayoutView="100" workbookViewId="0">
      <selection activeCell="B56" sqref="B56"/>
    </sheetView>
  </sheetViews>
  <sheetFormatPr defaultRowHeight="12.75"/>
  <cols>
    <col min="1" max="1" width="21.85546875" style="45" customWidth="1"/>
    <col min="2" max="2" width="49" style="45" customWidth="1"/>
    <col min="3" max="3" width="16.28515625" style="45" customWidth="1"/>
    <col min="4" max="4" width="15.85546875" style="45" customWidth="1"/>
    <col min="5" max="6" width="13.7109375" style="45" customWidth="1"/>
    <col min="7" max="7" width="9.140625" style="46"/>
    <col min="8" max="8" width="56.140625" style="47" bestFit="1" customWidth="1"/>
    <col min="9" max="9" width="26.28515625" style="48" customWidth="1"/>
    <col min="10" max="16384" width="9.140625" style="45"/>
  </cols>
  <sheetData>
    <row r="1" spans="1:10" s="6" customFormat="1" ht="15.75">
      <c r="A1" s="15" t="s">
        <v>0</v>
      </c>
      <c r="G1" s="16"/>
      <c r="H1" s="17"/>
      <c r="I1" s="18" t="s">
        <v>1</v>
      </c>
    </row>
    <row r="2" spans="1:10" s="6" customFormat="1" ht="15.75">
      <c r="A2" s="15" t="s">
        <v>2</v>
      </c>
      <c r="G2" s="19"/>
      <c r="H2" s="17"/>
      <c r="I2" s="18" t="s">
        <v>3</v>
      </c>
    </row>
    <row r="3" spans="1:10" s="6" customFormat="1" ht="15.75">
      <c r="A3" s="20" t="s">
        <v>156</v>
      </c>
      <c r="C3" s="44"/>
      <c r="G3" s="19"/>
      <c r="H3" s="21"/>
      <c r="I3" s="18" t="s">
        <v>157</v>
      </c>
    </row>
    <row r="4" spans="1:10" s="6" customFormat="1">
      <c r="G4" s="16"/>
      <c r="H4" s="17"/>
      <c r="I4" s="7"/>
    </row>
    <row r="5" spans="1:10" s="6" customFormat="1" ht="15">
      <c r="A5" s="22"/>
      <c r="B5" s="23"/>
      <c r="C5" s="24" t="s">
        <v>4</v>
      </c>
      <c r="D5" s="25" t="s">
        <v>5</v>
      </c>
      <c r="E5" s="24" t="s">
        <v>6</v>
      </c>
      <c r="F5" s="25" t="s">
        <v>123</v>
      </c>
      <c r="G5" s="41" t="s">
        <v>7</v>
      </c>
      <c r="H5" s="7"/>
      <c r="I5" s="7"/>
    </row>
    <row r="6" spans="1:10" s="6" customFormat="1" ht="15">
      <c r="A6" s="26"/>
      <c r="B6" s="29"/>
      <c r="C6" s="27" t="s">
        <v>8</v>
      </c>
      <c r="D6" s="27" t="s">
        <v>9</v>
      </c>
      <c r="E6" s="43" t="s">
        <v>10</v>
      </c>
      <c r="F6" s="27" t="s">
        <v>124</v>
      </c>
      <c r="G6" s="30" t="s">
        <v>11</v>
      </c>
      <c r="H6" s="31"/>
      <c r="I6" s="31"/>
      <c r="J6" s="7"/>
    </row>
    <row r="7" spans="1:10" s="6" customFormat="1" ht="15">
      <c r="A7" s="4" t="s">
        <v>12</v>
      </c>
      <c r="B7" s="8" t="s">
        <v>87</v>
      </c>
      <c r="C7" s="3">
        <v>11573</v>
      </c>
      <c r="D7" s="3">
        <v>6209</v>
      </c>
      <c r="E7" s="3">
        <v>2224</v>
      </c>
      <c r="F7" s="3">
        <v>165</v>
      </c>
      <c r="G7" s="13">
        <f t="shared" ref="G7:G13" si="0">SUM(C7:F7)</f>
        <v>20171</v>
      </c>
      <c r="H7" s="39" t="s">
        <v>88</v>
      </c>
      <c r="I7" s="32" t="s">
        <v>13</v>
      </c>
      <c r="J7" s="18"/>
    </row>
    <row r="8" spans="1:10" s="6" customFormat="1" ht="15">
      <c r="A8" s="4"/>
      <c r="B8" s="1" t="s">
        <v>89</v>
      </c>
      <c r="C8" s="3">
        <v>9497</v>
      </c>
      <c r="D8" s="3">
        <v>3585</v>
      </c>
      <c r="E8" s="3">
        <v>1145</v>
      </c>
      <c r="F8" s="3">
        <v>13</v>
      </c>
      <c r="G8" s="13">
        <f t="shared" si="0"/>
        <v>14240</v>
      </c>
      <c r="H8" s="10" t="s">
        <v>90</v>
      </c>
      <c r="I8" s="7"/>
      <c r="J8" s="18"/>
    </row>
    <row r="9" spans="1:10" s="6" customFormat="1" ht="15">
      <c r="A9" s="4"/>
      <c r="B9" s="1" t="s">
        <v>91</v>
      </c>
      <c r="C9" s="3">
        <v>14685</v>
      </c>
      <c r="D9" s="3">
        <v>9581</v>
      </c>
      <c r="E9" s="3">
        <v>1970</v>
      </c>
      <c r="F9" s="3">
        <f>320+87</f>
        <v>407</v>
      </c>
      <c r="G9" s="13">
        <f t="shared" si="0"/>
        <v>26643</v>
      </c>
      <c r="H9" s="10" t="s">
        <v>92</v>
      </c>
      <c r="I9" s="7"/>
      <c r="J9" s="18"/>
    </row>
    <row r="10" spans="1:10" s="6" customFormat="1" ht="15">
      <c r="A10" s="4"/>
      <c r="B10" s="1" t="s">
        <v>93</v>
      </c>
      <c r="C10" s="3">
        <f>7936+207</f>
        <v>8143</v>
      </c>
      <c r="D10" s="3">
        <v>6477</v>
      </c>
      <c r="E10" s="3">
        <v>1983</v>
      </c>
      <c r="F10" s="3">
        <f>288+4</f>
        <v>292</v>
      </c>
      <c r="G10" s="13">
        <f t="shared" si="0"/>
        <v>16895</v>
      </c>
      <c r="H10" s="10" t="s">
        <v>94</v>
      </c>
      <c r="I10" s="7"/>
      <c r="J10" s="18"/>
    </row>
    <row r="11" spans="1:10" s="6" customFormat="1" ht="15">
      <c r="A11" s="4"/>
      <c r="B11" s="1" t="s">
        <v>95</v>
      </c>
      <c r="C11" s="3">
        <v>8700</v>
      </c>
      <c r="D11" s="3">
        <v>7697</v>
      </c>
      <c r="E11" s="3">
        <v>1356</v>
      </c>
      <c r="F11" s="3">
        <f>224+50</f>
        <v>274</v>
      </c>
      <c r="G11" s="13">
        <f t="shared" si="0"/>
        <v>18027</v>
      </c>
      <c r="H11" s="10" t="s">
        <v>96</v>
      </c>
      <c r="I11" s="7"/>
      <c r="J11" s="18"/>
    </row>
    <row r="12" spans="1:10" s="6" customFormat="1" ht="15">
      <c r="A12" s="4"/>
      <c r="B12" s="1" t="s">
        <v>97</v>
      </c>
      <c r="C12" s="3">
        <f>11271+388</f>
        <v>11659</v>
      </c>
      <c r="D12" s="3">
        <v>4006</v>
      </c>
      <c r="E12" s="3">
        <v>1499</v>
      </c>
      <c r="F12" s="3">
        <v>244</v>
      </c>
      <c r="G12" s="13">
        <f t="shared" si="0"/>
        <v>17408</v>
      </c>
      <c r="H12" s="10" t="s">
        <v>98</v>
      </c>
      <c r="I12" s="7"/>
      <c r="J12" s="18"/>
    </row>
    <row r="13" spans="1:10" s="6" customFormat="1" ht="15">
      <c r="A13" s="4"/>
      <c r="B13" s="1" t="s">
        <v>99</v>
      </c>
      <c r="C13" s="2"/>
      <c r="D13" s="2">
        <v>363</v>
      </c>
      <c r="E13" s="2">
        <v>717</v>
      </c>
      <c r="F13" s="2">
        <v>24</v>
      </c>
      <c r="G13" s="13">
        <f t="shared" si="0"/>
        <v>1104</v>
      </c>
      <c r="H13" s="10" t="s">
        <v>100</v>
      </c>
      <c r="I13" s="7"/>
      <c r="J13" s="18"/>
    </row>
    <row r="14" spans="1:10" s="6" customFormat="1" ht="15">
      <c r="A14" s="4"/>
      <c r="B14" s="85" t="s">
        <v>158</v>
      </c>
      <c r="C14" s="2">
        <v>10117</v>
      </c>
      <c r="D14" s="2">
        <v>860</v>
      </c>
      <c r="E14" s="2"/>
      <c r="F14" s="2"/>
      <c r="G14" s="55">
        <f t="shared" ref="G14" si="1">+D14+C14</f>
        <v>10977</v>
      </c>
      <c r="H14" s="86" t="s">
        <v>159</v>
      </c>
      <c r="I14" s="7"/>
      <c r="J14" s="18"/>
    </row>
    <row r="15" spans="1:10" s="6" customFormat="1" ht="15">
      <c r="A15" s="37"/>
      <c r="B15" s="9" t="s">
        <v>101</v>
      </c>
      <c r="C15" s="38">
        <f>SUM(C7:C14)</f>
        <v>74374</v>
      </c>
      <c r="D15" s="38">
        <f t="shared" ref="D15:G15" si="2">SUM(D7:D14)</f>
        <v>38778</v>
      </c>
      <c r="E15" s="38">
        <f t="shared" si="2"/>
        <v>10894</v>
      </c>
      <c r="F15" s="38">
        <f t="shared" si="2"/>
        <v>1419</v>
      </c>
      <c r="G15" s="42">
        <f t="shared" si="2"/>
        <v>125465</v>
      </c>
      <c r="H15" s="40" t="s">
        <v>102</v>
      </c>
      <c r="I15" s="7"/>
      <c r="J15" s="18"/>
    </row>
    <row r="16" spans="1:10" s="6" customFormat="1" ht="15" customHeight="1">
      <c r="A16" s="109" t="s">
        <v>103</v>
      </c>
      <c r="B16" s="8" t="s">
        <v>104</v>
      </c>
      <c r="C16" s="3">
        <v>1318</v>
      </c>
      <c r="D16" s="3"/>
      <c r="E16" s="3"/>
      <c r="F16" s="3"/>
      <c r="G16" s="14">
        <f t="shared" ref="G16:G21" si="3">+C16</f>
        <v>1318</v>
      </c>
      <c r="H16" s="10" t="s">
        <v>105</v>
      </c>
      <c r="I16" s="7"/>
      <c r="J16" s="18"/>
    </row>
    <row r="17" spans="1:12" s="6" customFormat="1" ht="15">
      <c r="A17" s="110"/>
      <c r="B17" s="1" t="s">
        <v>106</v>
      </c>
      <c r="C17" s="3">
        <v>1247</v>
      </c>
      <c r="D17" s="3"/>
      <c r="E17" s="3"/>
      <c r="F17" s="3"/>
      <c r="G17" s="13">
        <f t="shared" si="3"/>
        <v>1247</v>
      </c>
      <c r="H17" s="10" t="s">
        <v>107</v>
      </c>
      <c r="I17" s="7"/>
      <c r="J17" s="18"/>
    </row>
    <row r="18" spans="1:12" s="6" customFormat="1" ht="15">
      <c r="A18" s="33"/>
      <c r="B18" s="1" t="s">
        <v>108</v>
      </c>
      <c r="C18" s="3">
        <v>429</v>
      </c>
      <c r="D18" s="3"/>
      <c r="E18" s="3"/>
      <c r="F18" s="3"/>
      <c r="G18" s="13">
        <f t="shared" si="3"/>
        <v>429</v>
      </c>
      <c r="H18" s="10" t="s">
        <v>109</v>
      </c>
      <c r="I18" s="7"/>
      <c r="J18" s="18"/>
    </row>
    <row r="19" spans="1:12" s="6" customFormat="1" ht="15">
      <c r="A19" s="33"/>
      <c r="B19" s="1" t="s">
        <v>110</v>
      </c>
      <c r="C19" s="3">
        <v>732</v>
      </c>
      <c r="D19" s="3"/>
      <c r="E19" s="3"/>
      <c r="F19" s="3"/>
      <c r="G19" s="13">
        <f t="shared" si="3"/>
        <v>732</v>
      </c>
      <c r="H19" s="10" t="s">
        <v>111</v>
      </c>
      <c r="I19" s="7"/>
      <c r="J19" s="18"/>
    </row>
    <row r="20" spans="1:12" s="6" customFormat="1" ht="15">
      <c r="A20" s="33"/>
      <c r="B20" s="1" t="s">
        <v>112</v>
      </c>
      <c r="C20" s="3">
        <v>510</v>
      </c>
      <c r="D20" s="3"/>
      <c r="E20" s="3"/>
      <c r="F20" s="3"/>
      <c r="G20" s="13">
        <f t="shared" si="3"/>
        <v>510</v>
      </c>
      <c r="H20" s="12" t="s">
        <v>113</v>
      </c>
      <c r="I20" s="7"/>
      <c r="J20" s="18"/>
    </row>
    <row r="21" spans="1:12" s="16" customFormat="1" ht="15" customHeight="1">
      <c r="A21" s="34"/>
      <c r="B21" s="9" t="s">
        <v>114</v>
      </c>
      <c r="C21" s="36">
        <f>SUM(C16:C20)</f>
        <v>4236</v>
      </c>
      <c r="D21" s="102"/>
      <c r="E21" s="103"/>
      <c r="F21" s="104"/>
      <c r="G21" s="35">
        <f t="shared" si="3"/>
        <v>4236</v>
      </c>
      <c r="H21" s="105" t="s">
        <v>115</v>
      </c>
      <c r="I21" s="81"/>
      <c r="J21" s="81"/>
    </row>
    <row r="22" spans="1:12" s="6" customFormat="1" ht="15">
      <c r="A22" s="34"/>
      <c r="B22" s="51" t="s">
        <v>116</v>
      </c>
      <c r="C22" s="35">
        <f>+C15+C21</f>
        <v>78610</v>
      </c>
      <c r="D22" s="35">
        <f>+D15</f>
        <v>38778</v>
      </c>
      <c r="E22" s="36">
        <f>+E15</f>
        <v>10894</v>
      </c>
      <c r="F22" s="36">
        <f>+F15+F21</f>
        <v>1419</v>
      </c>
      <c r="G22" s="35">
        <f>SUM(C22:F22)</f>
        <v>129701</v>
      </c>
      <c r="H22" s="11" t="s">
        <v>117</v>
      </c>
      <c r="I22" s="28"/>
      <c r="J22" s="7"/>
    </row>
    <row r="23" spans="1:12" s="6" customFormat="1" ht="16.5" customHeight="1">
      <c r="A23" s="49" t="s">
        <v>14</v>
      </c>
      <c r="B23" s="8" t="s">
        <v>150</v>
      </c>
      <c r="C23" s="3">
        <v>3571</v>
      </c>
      <c r="D23" s="72">
        <v>106</v>
      </c>
      <c r="E23" s="65"/>
      <c r="F23" s="65"/>
      <c r="G23" s="13">
        <f>SUM(C23:D23)</f>
        <v>3677</v>
      </c>
      <c r="H23" s="69" t="s">
        <v>15</v>
      </c>
      <c r="I23" s="70" t="s">
        <v>16</v>
      </c>
    </row>
    <row r="24" spans="1:12" s="6" customFormat="1" ht="15">
      <c r="A24" s="49"/>
      <c r="B24" s="1" t="s">
        <v>17</v>
      </c>
      <c r="C24" s="2">
        <v>2670</v>
      </c>
      <c r="D24" s="63">
        <v>157</v>
      </c>
      <c r="E24" s="64"/>
      <c r="F24" s="65"/>
      <c r="G24" s="13">
        <f t="shared" ref="G24:G30" si="4">SUM(C24:D24)</f>
        <v>2827</v>
      </c>
      <c r="H24" s="60" t="s">
        <v>18</v>
      </c>
      <c r="I24" s="5"/>
    </row>
    <row r="25" spans="1:12" s="6" customFormat="1" ht="15">
      <c r="A25" s="49"/>
      <c r="B25" s="1" t="s">
        <v>19</v>
      </c>
      <c r="C25" s="2">
        <v>3416</v>
      </c>
      <c r="D25" s="2">
        <v>373</v>
      </c>
      <c r="E25" s="73"/>
      <c r="F25" s="74"/>
      <c r="G25" s="13">
        <f t="shared" si="4"/>
        <v>3789</v>
      </c>
      <c r="H25" s="60" t="s">
        <v>20</v>
      </c>
      <c r="I25" s="5"/>
    </row>
    <row r="26" spans="1:12" s="6" customFormat="1" ht="15">
      <c r="A26" s="49"/>
      <c r="B26" s="1" t="s">
        <v>120</v>
      </c>
      <c r="C26" s="2">
        <v>2784</v>
      </c>
      <c r="D26" s="63">
        <v>118</v>
      </c>
      <c r="E26" s="64"/>
      <c r="F26" s="65"/>
      <c r="G26" s="13">
        <f t="shared" si="4"/>
        <v>2902</v>
      </c>
      <c r="H26" s="60" t="s">
        <v>21</v>
      </c>
      <c r="I26" s="5"/>
    </row>
    <row r="27" spans="1:12" s="6" customFormat="1" ht="15">
      <c r="A27" s="49"/>
      <c r="B27" s="1" t="s">
        <v>22</v>
      </c>
      <c r="C27" s="2">
        <v>2830</v>
      </c>
      <c r="D27" s="2">
        <v>79</v>
      </c>
      <c r="E27" s="64"/>
      <c r="F27" s="65"/>
      <c r="G27" s="13">
        <f t="shared" si="4"/>
        <v>2909</v>
      </c>
      <c r="H27" s="66" t="s">
        <v>23</v>
      </c>
      <c r="I27" s="5"/>
    </row>
    <row r="28" spans="1:12" s="6" customFormat="1" ht="15">
      <c r="A28" s="49"/>
      <c r="B28" s="1" t="s">
        <v>24</v>
      </c>
      <c r="C28" s="2">
        <v>2373</v>
      </c>
      <c r="D28" s="63">
        <v>190</v>
      </c>
      <c r="E28" s="64"/>
      <c r="F28" s="65"/>
      <c r="G28" s="13">
        <f t="shared" si="4"/>
        <v>2563</v>
      </c>
      <c r="H28" s="66" t="s">
        <v>25</v>
      </c>
      <c r="I28" s="5"/>
    </row>
    <row r="29" spans="1:12" s="6" customFormat="1" ht="15">
      <c r="A29" s="49"/>
      <c r="B29" s="1" t="s">
        <v>26</v>
      </c>
      <c r="C29" s="2">
        <v>3906</v>
      </c>
      <c r="D29" s="63">
        <v>111</v>
      </c>
      <c r="E29" s="64"/>
      <c r="F29" s="65"/>
      <c r="G29" s="13">
        <f t="shared" si="4"/>
        <v>4017</v>
      </c>
      <c r="H29" s="60" t="s">
        <v>27</v>
      </c>
      <c r="I29" s="5"/>
    </row>
    <row r="30" spans="1:12" s="6" customFormat="1" ht="15">
      <c r="A30" s="50"/>
      <c r="B30" s="1" t="s">
        <v>153</v>
      </c>
      <c r="C30" s="2">
        <v>1538</v>
      </c>
      <c r="D30" s="72">
        <v>32</v>
      </c>
      <c r="E30" s="65"/>
      <c r="F30" s="65"/>
      <c r="G30" s="13">
        <f t="shared" si="4"/>
        <v>1570</v>
      </c>
      <c r="H30" s="60" t="s">
        <v>28</v>
      </c>
      <c r="I30" s="5"/>
    </row>
    <row r="31" spans="1:12" s="6" customFormat="1" ht="15">
      <c r="A31" s="34"/>
      <c r="B31" s="51" t="s">
        <v>7</v>
      </c>
      <c r="C31" s="36">
        <f>SUM(C23:C30)</f>
        <v>23088</v>
      </c>
      <c r="D31" s="36">
        <f>SUM(D23:D30)</f>
        <v>1166</v>
      </c>
      <c r="E31" s="36"/>
      <c r="F31" s="36"/>
      <c r="G31" s="35">
        <f>+D31+C31</f>
        <v>24254</v>
      </c>
      <c r="H31" s="11" t="s">
        <v>11</v>
      </c>
      <c r="I31" s="28"/>
    </row>
    <row r="32" spans="1:12" s="6" customFormat="1" ht="29.25">
      <c r="A32" s="49" t="s">
        <v>29</v>
      </c>
      <c r="B32" s="8" t="s">
        <v>30</v>
      </c>
      <c r="C32" s="2">
        <v>3143</v>
      </c>
      <c r="D32" s="2">
        <v>648</v>
      </c>
      <c r="E32" s="2"/>
      <c r="F32" s="2"/>
      <c r="G32" s="55">
        <f>+D32+C32</f>
        <v>3791</v>
      </c>
      <c r="H32" s="69" t="s">
        <v>31</v>
      </c>
      <c r="I32" s="70" t="s">
        <v>32</v>
      </c>
      <c r="L32" s="71"/>
    </row>
    <row r="33" spans="1:12" s="6" customFormat="1" ht="15">
      <c r="A33" s="16"/>
      <c r="B33" s="1" t="s">
        <v>71</v>
      </c>
      <c r="C33" s="2">
        <v>3880</v>
      </c>
      <c r="D33" s="2">
        <v>246</v>
      </c>
      <c r="E33" s="2"/>
      <c r="F33" s="2"/>
      <c r="G33" s="55">
        <f t="shared" ref="G33:G55" si="5">+D33+C33</f>
        <v>4126</v>
      </c>
      <c r="H33" s="66" t="s">
        <v>33</v>
      </c>
      <c r="I33" s="5"/>
    </row>
    <row r="34" spans="1:12" s="6" customFormat="1" ht="15">
      <c r="A34" s="16"/>
      <c r="B34" s="1" t="s">
        <v>34</v>
      </c>
      <c r="C34" s="2">
        <v>3203</v>
      </c>
      <c r="D34" s="2">
        <v>396</v>
      </c>
      <c r="E34" s="2"/>
      <c r="F34" s="2"/>
      <c r="G34" s="55">
        <f t="shared" si="5"/>
        <v>3599</v>
      </c>
      <c r="H34" s="66" t="s">
        <v>35</v>
      </c>
      <c r="I34" s="5"/>
    </row>
    <row r="35" spans="1:12" s="6" customFormat="1" ht="15">
      <c r="A35" s="16"/>
      <c r="B35" s="1" t="s">
        <v>154</v>
      </c>
      <c r="C35" s="2">
        <v>4683</v>
      </c>
      <c r="D35" s="2">
        <v>74</v>
      </c>
      <c r="E35" s="2"/>
      <c r="F35" s="2"/>
      <c r="G35" s="55">
        <f t="shared" si="5"/>
        <v>4757</v>
      </c>
      <c r="H35" s="66" t="s">
        <v>36</v>
      </c>
      <c r="I35" s="5"/>
    </row>
    <row r="36" spans="1:12" s="6" customFormat="1" ht="15" customHeight="1">
      <c r="A36" s="16"/>
      <c r="B36" s="52" t="s">
        <v>37</v>
      </c>
      <c r="C36" s="2">
        <v>2808</v>
      </c>
      <c r="D36" s="2">
        <v>419</v>
      </c>
      <c r="E36" s="2"/>
      <c r="F36" s="2"/>
      <c r="G36" s="55">
        <f>+D36+C36</f>
        <v>3227</v>
      </c>
      <c r="H36" s="60" t="s">
        <v>38</v>
      </c>
      <c r="I36" s="5"/>
      <c r="L36" s="67"/>
    </row>
    <row r="37" spans="1:12" s="6" customFormat="1" ht="15" customHeight="1">
      <c r="A37" s="16"/>
      <c r="B37" s="52" t="s">
        <v>39</v>
      </c>
      <c r="C37" s="2">
        <v>1918</v>
      </c>
      <c r="D37" s="2">
        <v>217</v>
      </c>
      <c r="E37" s="2"/>
      <c r="F37" s="2"/>
      <c r="G37" s="55">
        <f t="shared" si="5"/>
        <v>2135</v>
      </c>
      <c r="H37" s="60" t="s">
        <v>40</v>
      </c>
      <c r="I37" s="5"/>
      <c r="L37" s="67"/>
    </row>
    <row r="38" spans="1:12" s="6" customFormat="1" ht="15" customHeight="1">
      <c r="A38" s="16"/>
      <c r="B38" s="52" t="s">
        <v>41</v>
      </c>
      <c r="C38" s="2">
        <v>717</v>
      </c>
      <c r="D38" s="2">
        <v>109</v>
      </c>
      <c r="E38" s="2"/>
      <c r="F38" s="2"/>
      <c r="G38" s="55">
        <f t="shared" si="5"/>
        <v>826</v>
      </c>
      <c r="H38" s="60" t="s">
        <v>42</v>
      </c>
      <c r="I38" s="5"/>
    </row>
    <row r="39" spans="1:12" s="6" customFormat="1" ht="15" customHeight="1">
      <c r="A39" s="16"/>
      <c r="B39" s="52" t="s">
        <v>43</v>
      </c>
      <c r="C39" s="2">
        <v>2028</v>
      </c>
      <c r="D39" s="2"/>
      <c r="E39" s="54"/>
      <c r="F39" s="2"/>
      <c r="G39" s="55">
        <f t="shared" si="5"/>
        <v>2028</v>
      </c>
      <c r="H39" s="68" t="s">
        <v>44</v>
      </c>
      <c r="I39" s="5"/>
    </row>
    <row r="40" spans="1:12" s="6" customFormat="1" ht="15" customHeight="1">
      <c r="A40" s="16"/>
      <c r="B40" s="52" t="s">
        <v>70</v>
      </c>
      <c r="C40" s="2">
        <v>1212</v>
      </c>
      <c r="D40" s="2"/>
      <c r="E40" s="54"/>
      <c r="F40" s="2"/>
      <c r="G40" s="55">
        <f t="shared" si="5"/>
        <v>1212</v>
      </c>
      <c r="H40" s="68" t="s">
        <v>45</v>
      </c>
      <c r="I40" s="5"/>
    </row>
    <row r="41" spans="1:12" s="6" customFormat="1" ht="15" customHeight="1">
      <c r="A41" s="16"/>
      <c r="B41" s="52" t="s">
        <v>74</v>
      </c>
      <c r="C41" s="2">
        <v>2053</v>
      </c>
      <c r="D41" s="2"/>
      <c r="E41" s="2"/>
      <c r="F41" s="2"/>
      <c r="G41" s="55">
        <f t="shared" si="5"/>
        <v>2053</v>
      </c>
      <c r="H41" s="68" t="s">
        <v>76</v>
      </c>
      <c r="I41" s="5"/>
    </row>
    <row r="42" spans="1:12" s="6" customFormat="1" ht="15" customHeight="1">
      <c r="A42" s="16"/>
      <c r="B42" s="52" t="s">
        <v>81</v>
      </c>
      <c r="C42" s="2">
        <v>1588</v>
      </c>
      <c r="D42" s="2">
        <v>177</v>
      </c>
      <c r="E42" s="2"/>
      <c r="F42" s="2"/>
      <c r="G42" s="55">
        <f t="shared" si="5"/>
        <v>1765</v>
      </c>
      <c r="H42" s="68" t="s">
        <v>83</v>
      </c>
      <c r="I42" s="5"/>
    </row>
    <row r="43" spans="1:12" s="6" customFormat="1" ht="15" customHeight="1">
      <c r="A43" s="16"/>
      <c r="B43" s="52" t="s">
        <v>82</v>
      </c>
      <c r="C43" s="2">
        <v>1243</v>
      </c>
      <c r="D43" s="2"/>
      <c r="E43" s="2"/>
      <c r="F43" s="2"/>
      <c r="G43" s="55">
        <f>+D43+C43</f>
        <v>1243</v>
      </c>
      <c r="H43" s="68" t="s">
        <v>84</v>
      </c>
      <c r="I43" s="5"/>
    </row>
    <row r="44" spans="1:12" s="6" customFormat="1" ht="14.25">
      <c r="A44" s="53"/>
      <c r="B44" s="51" t="s">
        <v>7</v>
      </c>
      <c r="C44" s="36">
        <f>SUM(C32:C43)</f>
        <v>28476</v>
      </c>
      <c r="D44" s="36">
        <f>SUM(D32:D43)</f>
        <v>2286</v>
      </c>
      <c r="E44" s="36"/>
      <c r="F44" s="36"/>
      <c r="G44" s="35">
        <f>+D44+C44</f>
        <v>30762</v>
      </c>
      <c r="H44" s="11" t="s">
        <v>11</v>
      </c>
      <c r="I44" s="28"/>
    </row>
    <row r="45" spans="1:12" s="6" customFormat="1" ht="15">
      <c r="A45" s="49" t="s">
        <v>118</v>
      </c>
      <c r="B45" s="61" t="s">
        <v>46</v>
      </c>
      <c r="C45" s="59">
        <v>6402</v>
      </c>
      <c r="D45" s="59">
        <v>1876</v>
      </c>
      <c r="E45" s="2"/>
      <c r="F45" s="3"/>
      <c r="G45" s="14">
        <f t="shared" si="5"/>
        <v>8278</v>
      </c>
      <c r="H45" s="69" t="s">
        <v>47</v>
      </c>
      <c r="I45" s="70" t="s">
        <v>48</v>
      </c>
    </row>
    <row r="46" spans="1:12" s="6" customFormat="1" ht="15">
      <c r="A46" s="16"/>
      <c r="B46" s="1" t="s">
        <v>49</v>
      </c>
      <c r="C46" s="2">
        <v>2515</v>
      </c>
      <c r="D46" s="2">
        <v>665</v>
      </c>
      <c r="E46" s="2"/>
      <c r="F46" s="2"/>
      <c r="G46" s="55">
        <f t="shared" si="5"/>
        <v>3180</v>
      </c>
      <c r="H46" s="66" t="s">
        <v>50</v>
      </c>
      <c r="I46" s="5"/>
    </row>
    <row r="47" spans="1:12" s="6" customFormat="1" ht="15">
      <c r="A47" s="16"/>
      <c r="B47" s="1" t="s">
        <v>72</v>
      </c>
      <c r="C47" s="2">
        <v>5704</v>
      </c>
      <c r="D47" s="2">
        <v>1213</v>
      </c>
      <c r="E47" s="2"/>
      <c r="F47" s="2"/>
      <c r="G47" s="55">
        <f t="shared" si="5"/>
        <v>6917</v>
      </c>
      <c r="H47" s="66" t="s">
        <v>51</v>
      </c>
      <c r="I47" s="7"/>
    </row>
    <row r="48" spans="1:12" s="6" customFormat="1" ht="15">
      <c r="A48" s="16"/>
      <c r="B48" s="1" t="s">
        <v>52</v>
      </c>
      <c r="C48" s="2">
        <v>1648</v>
      </c>
      <c r="D48" s="2">
        <v>23</v>
      </c>
      <c r="E48" s="2"/>
      <c r="F48" s="2"/>
      <c r="G48" s="55">
        <f t="shared" si="5"/>
        <v>1671</v>
      </c>
      <c r="H48" s="60" t="s">
        <v>53</v>
      </c>
      <c r="I48" s="5"/>
    </row>
    <row r="49" spans="1:10" s="6" customFormat="1" ht="15">
      <c r="A49" s="16"/>
      <c r="B49" s="1" t="s">
        <v>73</v>
      </c>
      <c r="C49" s="2">
        <v>1915</v>
      </c>
      <c r="D49" s="2">
        <v>9</v>
      </c>
      <c r="E49" s="2"/>
      <c r="F49" s="2"/>
      <c r="G49" s="55">
        <f t="shared" si="5"/>
        <v>1924</v>
      </c>
      <c r="H49" s="60" t="s">
        <v>54</v>
      </c>
      <c r="I49" s="5"/>
    </row>
    <row r="50" spans="1:10" s="6" customFormat="1" ht="15">
      <c r="A50" s="16"/>
      <c r="B50" s="1" t="s">
        <v>155</v>
      </c>
      <c r="C50" s="2">
        <v>10209</v>
      </c>
      <c r="D50" s="2">
        <v>2387</v>
      </c>
      <c r="E50" s="2"/>
      <c r="F50" s="2"/>
      <c r="G50" s="55">
        <f t="shared" si="5"/>
        <v>12596</v>
      </c>
      <c r="H50" s="60" t="s">
        <v>55</v>
      </c>
      <c r="I50" s="5"/>
    </row>
    <row r="51" spans="1:10" s="6" customFormat="1" ht="15">
      <c r="A51" s="16"/>
      <c r="B51" s="1" t="s">
        <v>56</v>
      </c>
      <c r="C51" s="2">
        <v>706</v>
      </c>
      <c r="D51" s="2"/>
      <c r="E51" s="2"/>
      <c r="F51" s="2"/>
      <c r="G51" s="55">
        <f t="shared" si="5"/>
        <v>706</v>
      </c>
      <c r="H51" s="60" t="s">
        <v>57</v>
      </c>
      <c r="I51" s="5"/>
    </row>
    <row r="52" spans="1:10" s="6" customFormat="1" ht="15.75">
      <c r="A52" s="16"/>
      <c r="B52" s="1" t="s">
        <v>58</v>
      </c>
      <c r="C52" s="2"/>
      <c r="D52" s="2">
        <v>380</v>
      </c>
      <c r="E52" s="2"/>
      <c r="F52" s="2"/>
      <c r="G52" s="55">
        <f t="shared" si="5"/>
        <v>380</v>
      </c>
      <c r="H52" s="60" t="s">
        <v>68</v>
      </c>
      <c r="I52" s="5"/>
    </row>
    <row r="53" spans="1:10" s="6" customFormat="1" ht="15">
      <c r="A53" s="16"/>
      <c r="B53" s="1" t="s">
        <v>69</v>
      </c>
      <c r="C53" s="2">
        <v>3009</v>
      </c>
      <c r="D53" s="2">
        <v>660</v>
      </c>
      <c r="E53" s="2"/>
      <c r="F53" s="2"/>
      <c r="G53" s="55">
        <f t="shared" si="5"/>
        <v>3669</v>
      </c>
      <c r="H53" s="60" t="s">
        <v>77</v>
      </c>
      <c r="I53" s="5"/>
    </row>
    <row r="54" spans="1:10" s="6" customFormat="1" ht="15">
      <c r="A54" s="16"/>
      <c r="B54" s="1" t="s">
        <v>75</v>
      </c>
      <c r="C54" s="2">
        <v>2828</v>
      </c>
      <c r="D54" s="2">
        <v>1030</v>
      </c>
      <c r="E54" s="2"/>
      <c r="F54" s="2"/>
      <c r="G54" s="55">
        <f t="shared" si="5"/>
        <v>3858</v>
      </c>
      <c r="H54" s="60" t="s">
        <v>78</v>
      </c>
      <c r="I54" s="5"/>
    </row>
    <row r="55" spans="1:10" s="6" customFormat="1" ht="15">
      <c r="A55" s="16"/>
      <c r="B55" s="1" t="s">
        <v>79</v>
      </c>
      <c r="C55" s="2">
        <v>1801</v>
      </c>
      <c r="D55" s="2"/>
      <c r="E55" s="2"/>
      <c r="F55" s="2"/>
      <c r="G55" s="55">
        <f t="shared" si="5"/>
        <v>1801</v>
      </c>
      <c r="H55" s="60" t="s">
        <v>80</v>
      </c>
      <c r="I55" s="5"/>
    </row>
    <row r="56" spans="1:10" s="6" customFormat="1" ht="15">
      <c r="A56" s="16"/>
      <c r="B56" s="1" t="s">
        <v>85</v>
      </c>
      <c r="C56" s="54">
        <v>1423</v>
      </c>
      <c r="D56" s="2">
        <v>644</v>
      </c>
      <c r="E56" s="2"/>
      <c r="F56" s="2"/>
      <c r="G56" s="55">
        <f>SUM(C56:D56)</f>
        <v>2067</v>
      </c>
      <c r="H56" s="57" t="s">
        <v>86</v>
      </c>
      <c r="I56" s="5"/>
    </row>
    <row r="57" spans="1:10" s="6" customFormat="1" ht="15">
      <c r="A57" s="16"/>
      <c r="B57" s="8" t="s">
        <v>121</v>
      </c>
      <c r="C57" s="3">
        <v>91</v>
      </c>
      <c r="D57" s="3">
        <v>638</v>
      </c>
      <c r="E57" s="3"/>
      <c r="F57" s="3"/>
      <c r="G57" s="55">
        <f>SUM(C57:D57)</f>
        <v>729</v>
      </c>
      <c r="H57" s="58" t="s">
        <v>122</v>
      </c>
      <c r="I57" s="56"/>
      <c r="J57" s="7"/>
    </row>
    <row r="58" spans="1:10" s="6" customFormat="1" ht="15">
      <c r="A58" s="16"/>
      <c r="B58" s="8" t="s">
        <v>151</v>
      </c>
      <c r="C58" s="3">
        <v>129</v>
      </c>
      <c r="D58" s="3"/>
      <c r="E58" s="3"/>
      <c r="F58" s="3"/>
      <c r="G58" s="55">
        <f>SUM(C58:D58)</f>
        <v>129</v>
      </c>
      <c r="H58" s="58" t="s">
        <v>152</v>
      </c>
      <c r="I58" s="56"/>
      <c r="J58" s="7"/>
    </row>
    <row r="59" spans="1:10" s="6" customFormat="1" ht="14.25">
      <c r="A59" s="62"/>
      <c r="B59" s="51" t="s">
        <v>7</v>
      </c>
      <c r="C59" s="36">
        <f>SUM(C45:C58)</f>
        <v>38380</v>
      </c>
      <c r="D59" s="36">
        <f>SUM(D45:D58)</f>
        <v>9525</v>
      </c>
      <c r="E59" s="36"/>
      <c r="F59" s="36"/>
      <c r="G59" s="35">
        <f>SUM(G45:G58)</f>
        <v>47905</v>
      </c>
      <c r="H59" s="11" t="s">
        <v>11</v>
      </c>
      <c r="I59" s="28"/>
    </row>
    <row r="60" spans="1:10" s="6" customFormat="1" ht="15">
      <c r="A60" s="49" t="s">
        <v>149</v>
      </c>
      <c r="B60" s="1" t="s">
        <v>125</v>
      </c>
      <c r="C60" s="2">
        <v>1408</v>
      </c>
      <c r="D60" s="2">
        <v>354</v>
      </c>
      <c r="E60" s="54"/>
      <c r="F60" s="54"/>
      <c r="G60" s="55">
        <f t="shared" ref="G60:G83" si="6">+D60+C60</f>
        <v>1762</v>
      </c>
      <c r="H60" s="87" t="s">
        <v>176</v>
      </c>
      <c r="I60" s="56"/>
      <c r="J60" s="7"/>
    </row>
    <row r="61" spans="1:10" s="6" customFormat="1" ht="15">
      <c r="A61" s="4"/>
      <c r="B61" s="1" t="s">
        <v>126</v>
      </c>
      <c r="C61" s="2">
        <v>594</v>
      </c>
      <c r="D61" s="2">
        <v>94</v>
      </c>
      <c r="E61" s="54"/>
      <c r="F61" s="54"/>
      <c r="G61" s="55">
        <f t="shared" si="6"/>
        <v>688</v>
      </c>
      <c r="H61" s="88" t="s">
        <v>175</v>
      </c>
      <c r="I61" s="56"/>
      <c r="J61" s="7"/>
    </row>
    <row r="62" spans="1:10" s="6" customFormat="1" ht="15">
      <c r="A62" s="4"/>
      <c r="B62" s="1" t="s">
        <v>127</v>
      </c>
      <c r="C62" s="2">
        <v>104</v>
      </c>
      <c r="D62" s="2"/>
      <c r="E62" s="54"/>
      <c r="F62" s="54"/>
      <c r="G62" s="55">
        <f t="shared" si="6"/>
        <v>104</v>
      </c>
      <c r="H62" s="89" t="s">
        <v>172</v>
      </c>
      <c r="I62" s="56"/>
      <c r="J62" s="7"/>
    </row>
    <row r="63" spans="1:10" s="6" customFormat="1" ht="15">
      <c r="A63" s="4"/>
      <c r="B63" s="1" t="s">
        <v>128</v>
      </c>
      <c r="C63" s="2">
        <v>1249</v>
      </c>
      <c r="D63" s="2">
        <v>259</v>
      </c>
      <c r="E63" s="54"/>
      <c r="F63" s="54"/>
      <c r="G63" s="55">
        <f t="shared" si="6"/>
        <v>1508</v>
      </c>
      <c r="H63" s="88" t="s">
        <v>163</v>
      </c>
      <c r="I63" s="56"/>
      <c r="J63" s="7"/>
    </row>
    <row r="64" spans="1:10" s="6" customFormat="1" ht="15">
      <c r="A64" s="4"/>
      <c r="B64" s="1" t="s">
        <v>129</v>
      </c>
      <c r="C64" s="2">
        <v>1272</v>
      </c>
      <c r="D64" s="2">
        <v>323</v>
      </c>
      <c r="E64" s="54"/>
      <c r="F64" s="54"/>
      <c r="G64" s="55">
        <f t="shared" si="6"/>
        <v>1595</v>
      </c>
      <c r="H64" s="88" t="s">
        <v>162</v>
      </c>
      <c r="I64" s="56"/>
      <c r="J64" s="7"/>
    </row>
    <row r="65" spans="1:10" s="6" customFormat="1" ht="15">
      <c r="A65" s="4"/>
      <c r="B65" s="1" t="s">
        <v>130</v>
      </c>
      <c r="C65" s="2">
        <v>1237</v>
      </c>
      <c r="D65" s="2">
        <v>384</v>
      </c>
      <c r="E65" s="54"/>
      <c r="F65" s="54"/>
      <c r="G65" s="55">
        <f t="shared" si="6"/>
        <v>1621</v>
      </c>
      <c r="H65" s="88" t="s">
        <v>169</v>
      </c>
      <c r="I65" s="56"/>
      <c r="J65" s="7"/>
    </row>
    <row r="66" spans="1:10" s="6" customFormat="1" ht="15">
      <c r="A66" s="4"/>
      <c r="B66" s="1" t="s">
        <v>131</v>
      </c>
      <c r="C66" s="2">
        <v>1479</v>
      </c>
      <c r="D66" s="2">
        <v>764</v>
      </c>
      <c r="E66" s="54"/>
      <c r="F66" s="54"/>
      <c r="G66" s="55">
        <f t="shared" si="6"/>
        <v>2243</v>
      </c>
      <c r="H66" s="89" t="s">
        <v>164</v>
      </c>
      <c r="I66" s="56"/>
      <c r="J66" s="7"/>
    </row>
    <row r="67" spans="1:10" s="6" customFormat="1" ht="15">
      <c r="A67" s="4"/>
      <c r="B67" s="1" t="s">
        <v>132</v>
      </c>
      <c r="C67" s="2">
        <v>986</v>
      </c>
      <c r="D67" s="2">
        <v>314</v>
      </c>
      <c r="E67" s="54"/>
      <c r="F67" s="54"/>
      <c r="G67" s="55">
        <f t="shared" si="6"/>
        <v>1300</v>
      </c>
      <c r="H67" s="88" t="s">
        <v>171</v>
      </c>
      <c r="I67" s="56"/>
      <c r="J67" s="7"/>
    </row>
    <row r="68" spans="1:10" s="6" customFormat="1" ht="24">
      <c r="A68" s="4"/>
      <c r="B68" s="1" t="s">
        <v>133</v>
      </c>
      <c r="C68" s="2">
        <v>1045</v>
      </c>
      <c r="D68" s="2">
        <v>174</v>
      </c>
      <c r="E68" s="54"/>
      <c r="F68" s="54"/>
      <c r="G68" s="55">
        <f t="shared" si="6"/>
        <v>1219</v>
      </c>
      <c r="H68" s="89" t="s">
        <v>165</v>
      </c>
      <c r="I68" s="56"/>
      <c r="J68" s="7"/>
    </row>
    <row r="69" spans="1:10" s="6" customFormat="1" ht="15">
      <c r="A69" s="4"/>
      <c r="B69" s="1" t="s">
        <v>134</v>
      </c>
      <c r="C69" s="2">
        <v>2128</v>
      </c>
      <c r="D69" s="2">
        <v>767</v>
      </c>
      <c r="E69" s="54"/>
      <c r="F69" s="54"/>
      <c r="G69" s="55">
        <f t="shared" si="6"/>
        <v>2895</v>
      </c>
      <c r="H69" s="88" t="s">
        <v>166</v>
      </c>
      <c r="I69" s="56"/>
      <c r="J69" s="7"/>
    </row>
    <row r="70" spans="1:10" s="6" customFormat="1" ht="15">
      <c r="A70" s="4"/>
      <c r="B70" s="1" t="s">
        <v>135</v>
      </c>
      <c r="C70" s="2">
        <v>808</v>
      </c>
      <c r="D70" s="2">
        <v>421</v>
      </c>
      <c r="E70" s="54"/>
      <c r="F70" s="54"/>
      <c r="G70" s="55">
        <f t="shared" si="6"/>
        <v>1229</v>
      </c>
      <c r="H70" s="88" t="s">
        <v>178</v>
      </c>
      <c r="I70" s="56"/>
      <c r="J70" s="7"/>
    </row>
    <row r="71" spans="1:10" s="6" customFormat="1" ht="15">
      <c r="A71" s="4"/>
      <c r="B71" s="1" t="s">
        <v>136</v>
      </c>
      <c r="C71" s="2">
        <v>625</v>
      </c>
      <c r="D71" s="2">
        <v>283</v>
      </c>
      <c r="E71" s="54"/>
      <c r="F71" s="54"/>
      <c r="G71" s="55">
        <f t="shared" si="6"/>
        <v>908</v>
      </c>
      <c r="H71" s="88" t="s">
        <v>174</v>
      </c>
      <c r="I71" s="56"/>
      <c r="J71" s="7"/>
    </row>
    <row r="72" spans="1:10" s="6" customFormat="1" ht="15">
      <c r="A72" s="4"/>
      <c r="B72" s="1" t="s">
        <v>137</v>
      </c>
      <c r="C72" s="2">
        <v>1644</v>
      </c>
      <c r="D72" s="2">
        <v>548</v>
      </c>
      <c r="E72" s="54"/>
      <c r="F72" s="54"/>
      <c r="G72" s="55">
        <f t="shared" si="6"/>
        <v>2192</v>
      </c>
      <c r="H72" s="88" t="s">
        <v>167</v>
      </c>
      <c r="I72" s="56"/>
      <c r="J72" s="7"/>
    </row>
    <row r="73" spans="1:10" s="6" customFormat="1" ht="15">
      <c r="A73" s="4"/>
      <c r="B73" s="1" t="s">
        <v>138</v>
      </c>
      <c r="C73" s="2">
        <v>2551</v>
      </c>
      <c r="D73" s="2">
        <v>805</v>
      </c>
      <c r="E73" s="54"/>
      <c r="F73" s="54"/>
      <c r="G73" s="55">
        <f t="shared" si="6"/>
        <v>3356</v>
      </c>
      <c r="H73" s="89" t="s">
        <v>168</v>
      </c>
      <c r="I73" s="56"/>
      <c r="J73" s="7"/>
    </row>
    <row r="74" spans="1:10" s="6" customFormat="1" ht="15">
      <c r="A74" s="4"/>
      <c r="B74" s="1" t="s">
        <v>139</v>
      </c>
      <c r="C74" s="2">
        <v>747</v>
      </c>
      <c r="D74" s="2"/>
      <c r="E74" s="54"/>
      <c r="F74" s="54"/>
      <c r="G74" s="55">
        <f t="shared" si="6"/>
        <v>747</v>
      </c>
      <c r="H74" s="88" t="s">
        <v>170</v>
      </c>
      <c r="I74" s="56"/>
      <c r="J74" s="7"/>
    </row>
    <row r="75" spans="1:10" s="6" customFormat="1" ht="15">
      <c r="A75" s="4"/>
      <c r="B75" s="1" t="s">
        <v>140</v>
      </c>
      <c r="C75" s="2">
        <v>533</v>
      </c>
      <c r="D75" s="2">
        <v>168</v>
      </c>
      <c r="E75" s="54"/>
      <c r="F75" s="54"/>
      <c r="G75" s="55">
        <f t="shared" si="6"/>
        <v>701</v>
      </c>
      <c r="H75" s="88" t="s">
        <v>177</v>
      </c>
      <c r="I75" s="56"/>
      <c r="J75" s="7"/>
    </row>
    <row r="76" spans="1:10" s="6" customFormat="1" ht="15">
      <c r="A76" s="4"/>
      <c r="B76" s="1" t="s">
        <v>141</v>
      </c>
      <c r="C76" s="2">
        <v>1292</v>
      </c>
      <c r="D76" s="2">
        <v>223</v>
      </c>
      <c r="E76" s="54"/>
      <c r="F76" s="54"/>
      <c r="G76" s="55">
        <f t="shared" si="6"/>
        <v>1515</v>
      </c>
      <c r="H76" s="88" t="s">
        <v>173</v>
      </c>
      <c r="I76" s="56"/>
      <c r="J76" s="7"/>
    </row>
    <row r="77" spans="1:10" s="6" customFormat="1" ht="15">
      <c r="A77" s="4"/>
      <c r="B77" s="1" t="s">
        <v>142</v>
      </c>
      <c r="C77" s="2">
        <v>796</v>
      </c>
      <c r="D77" s="2">
        <v>48</v>
      </c>
      <c r="E77" s="54"/>
      <c r="F77" s="54"/>
      <c r="G77" s="55">
        <f t="shared" si="6"/>
        <v>844</v>
      </c>
      <c r="H77" s="89" t="s">
        <v>179</v>
      </c>
      <c r="I77" s="56"/>
      <c r="J77" s="7"/>
    </row>
    <row r="78" spans="1:10" s="6" customFormat="1" ht="15">
      <c r="A78" s="4"/>
      <c r="B78" s="1" t="s">
        <v>143</v>
      </c>
      <c r="C78" s="2">
        <v>691</v>
      </c>
      <c r="D78" s="2">
        <v>125</v>
      </c>
      <c r="E78" s="54"/>
      <c r="F78" s="54"/>
      <c r="G78" s="55">
        <f t="shared" si="6"/>
        <v>816</v>
      </c>
      <c r="H78" s="88" t="s">
        <v>180</v>
      </c>
      <c r="I78" s="56"/>
      <c r="J78" s="7"/>
    </row>
    <row r="79" spans="1:10" s="6" customFormat="1" ht="15">
      <c r="A79" s="4"/>
      <c r="B79" s="1" t="s">
        <v>144</v>
      </c>
      <c r="C79" s="2">
        <v>558</v>
      </c>
      <c r="D79" s="2">
        <v>91</v>
      </c>
      <c r="E79" s="54"/>
      <c r="F79" s="54"/>
      <c r="G79" s="55">
        <f t="shared" si="6"/>
        <v>649</v>
      </c>
      <c r="H79" s="88" t="s">
        <v>181</v>
      </c>
      <c r="I79" s="56"/>
      <c r="J79" s="7"/>
    </row>
    <row r="80" spans="1:10" s="6" customFormat="1" ht="15">
      <c r="A80" s="4"/>
      <c r="B80" s="1" t="s">
        <v>145</v>
      </c>
      <c r="C80" s="2">
        <v>978</v>
      </c>
      <c r="D80" s="2">
        <v>177</v>
      </c>
      <c r="E80" s="54"/>
      <c r="F80" s="54"/>
      <c r="G80" s="55">
        <f t="shared" si="6"/>
        <v>1155</v>
      </c>
      <c r="H80" s="88" t="s">
        <v>182</v>
      </c>
      <c r="I80" s="56"/>
      <c r="J80" s="7"/>
    </row>
    <row r="81" spans="1:10" s="6" customFormat="1" ht="15">
      <c r="A81" s="4"/>
      <c r="B81" s="1" t="s">
        <v>146</v>
      </c>
      <c r="C81" s="2">
        <v>441</v>
      </c>
      <c r="D81" s="2"/>
      <c r="E81" s="54"/>
      <c r="F81" s="54"/>
      <c r="G81" s="55">
        <f t="shared" si="6"/>
        <v>441</v>
      </c>
      <c r="H81" s="90" t="s">
        <v>184</v>
      </c>
      <c r="I81" s="56"/>
      <c r="J81" s="7"/>
    </row>
    <row r="82" spans="1:10" s="6" customFormat="1" ht="24.75">
      <c r="A82" s="4"/>
      <c r="B82" s="1" t="s">
        <v>147</v>
      </c>
      <c r="C82" s="2">
        <v>785</v>
      </c>
      <c r="D82" s="2"/>
      <c r="E82" s="54"/>
      <c r="F82" s="54"/>
      <c r="G82" s="55">
        <f t="shared" si="6"/>
        <v>785</v>
      </c>
      <c r="H82" s="90" t="s">
        <v>183</v>
      </c>
      <c r="I82" s="56"/>
      <c r="J82" s="7"/>
    </row>
    <row r="83" spans="1:10" s="6" customFormat="1" ht="15">
      <c r="A83" s="16"/>
      <c r="B83" s="1" t="s">
        <v>148</v>
      </c>
      <c r="C83" s="2">
        <v>1111</v>
      </c>
      <c r="D83" s="2">
        <v>226</v>
      </c>
      <c r="E83" s="54"/>
      <c r="F83" s="54"/>
      <c r="G83" s="55">
        <f t="shared" si="6"/>
        <v>1337</v>
      </c>
      <c r="H83" s="90" t="s">
        <v>185</v>
      </c>
      <c r="I83" s="56"/>
      <c r="J83" s="7"/>
    </row>
    <row r="84" spans="1:10" s="6" customFormat="1" ht="25.5" customHeight="1">
      <c r="A84" s="62"/>
      <c r="B84" s="84" t="s">
        <v>7</v>
      </c>
      <c r="C84" s="36">
        <f>SUM(C60:C83)</f>
        <v>25062</v>
      </c>
      <c r="D84" s="36">
        <f>SUM(D60:D83)</f>
        <v>6548</v>
      </c>
      <c r="E84" s="36"/>
      <c r="F84" s="36"/>
      <c r="G84" s="55">
        <f>SUM(G60:G83)</f>
        <v>31610</v>
      </c>
      <c r="H84" s="91" t="s">
        <v>11</v>
      </c>
      <c r="I84" s="31"/>
    </row>
    <row r="85" spans="1:10" s="6" customFormat="1" ht="20.100000000000001" customHeight="1">
      <c r="A85" s="111" t="s">
        <v>59</v>
      </c>
      <c r="B85" s="51" t="s">
        <v>60</v>
      </c>
      <c r="C85" s="75">
        <f>+C44+C31+C22</f>
        <v>130174</v>
      </c>
      <c r="D85" s="75">
        <f>+D44+D31+D22</f>
        <v>42230</v>
      </c>
      <c r="E85" s="75">
        <f>+E22</f>
        <v>10894</v>
      </c>
      <c r="F85" s="75">
        <f>+F22</f>
        <v>1419</v>
      </c>
      <c r="G85" s="76">
        <f>+E85+D85+C85+F85</f>
        <v>184717</v>
      </c>
      <c r="H85" s="77" t="s">
        <v>61</v>
      </c>
      <c r="I85" s="78"/>
    </row>
    <row r="86" spans="1:10" s="6" customFormat="1" ht="20.100000000000001" customHeight="1">
      <c r="A86" s="112"/>
      <c r="B86" s="51" t="s">
        <v>119</v>
      </c>
      <c r="C86" s="75">
        <f>+C59</f>
        <v>38380</v>
      </c>
      <c r="D86" s="75">
        <f>+D59</f>
        <v>9525</v>
      </c>
      <c r="E86" s="75"/>
      <c r="F86" s="75"/>
      <c r="G86" s="76">
        <f>+E86+D86+C86</f>
        <v>47905</v>
      </c>
      <c r="H86" s="79" t="s">
        <v>62</v>
      </c>
      <c r="I86" s="80" t="s">
        <v>63</v>
      </c>
    </row>
    <row r="87" spans="1:10" s="6" customFormat="1" ht="20.100000000000001" customHeight="1">
      <c r="A87" s="112"/>
      <c r="B87" s="51" t="s">
        <v>186</v>
      </c>
      <c r="C87" s="75">
        <f>+C84</f>
        <v>25062</v>
      </c>
      <c r="D87" s="75">
        <f>+D84</f>
        <v>6548</v>
      </c>
      <c r="E87" s="75"/>
      <c r="F87" s="75"/>
      <c r="G87" s="76">
        <f t="shared" ref="G87:G89" si="7">+E87+D87+C87</f>
        <v>31610</v>
      </c>
      <c r="H87" s="79" t="s">
        <v>189</v>
      </c>
      <c r="I87" s="80"/>
    </row>
    <row r="88" spans="1:10" s="6" customFormat="1" ht="20.100000000000001" customHeight="1">
      <c r="A88" s="112"/>
      <c r="B88" s="51" t="s">
        <v>187</v>
      </c>
      <c r="C88" s="75">
        <f>+C84-C69-C73</f>
        <v>20383</v>
      </c>
      <c r="D88" s="75">
        <f>+D84-D69-D73</f>
        <v>4976</v>
      </c>
      <c r="E88" s="75"/>
      <c r="F88" s="75"/>
      <c r="G88" s="76">
        <f t="shared" si="7"/>
        <v>25359</v>
      </c>
      <c r="H88" s="79" t="s">
        <v>190</v>
      </c>
      <c r="I88" s="7"/>
    </row>
    <row r="89" spans="1:10" s="6" customFormat="1" ht="20.100000000000001" customHeight="1">
      <c r="A89" s="112"/>
      <c r="B89" s="51" t="s">
        <v>188</v>
      </c>
      <c r="C89" s="75">
        <f>+C73+C69</f>
        <v>4679</v>
      </c>
      <c r="D89" s="75">
        <f>+D73+D69</f>
        <v>1572</v>
      </c>
      <c r="E89" s="75"/>
      <c r="F89" s="75"/>
      <c r="G89" s="76">
        <f t="shared" si="7"/>
        <v>6251</v>
      </c>
      <c r="H89" s="77" t="s">
        <v>191</v>
      </c>
      <c r="I89" s="7"/>
    </row>
    <row r="90" spans="1:10" s="6" customFormat="1" ht="21" customHeight="1">
      <c r="A90" s="113"/>
      <c r="B90" s="51" t="s">
        <v>7</v>
      </c>
      <c r="C90" s="75">
        <f>+C87+C86+C85</f>
        <v>193616</v>
      </c>
      <c r="D90" s="75">
        <f>+D87+D86+D85</f>
        <v>58303</v>
      </c>
      <c r="E90" s="75">
        <f>E59+E44+E31+E22</f>
        <v>10894</v>
      </c>
      <c r="F90" s="75">
        <f>+F85+F21</f>
        <v>1419</v>
      </c>
      <c r="G90" s="76">
        <f>+G87+G86+G85</f>
        <v>264232</v>
      </c>
      <c r="H90" s="11" t="s">
        <v>11</v>
      </c>
      <c r="I90" s="28"/>
    </row>
    <row r="91" spans="1:10" s="6" customFormat="1">
      <c r="A91" s="81"/>
      <c r="B91" s="7"/>
      <c r="C91" s="82"/>
      <c r="D91" s="7"/>
      <c r="E91" s="7"/>
      <c r="F91" s="7"/>
      <c r="G91" s="83"/>
      <c r="H91" s="17"/>
      <c r="I91" s="7"/>
    </row>
    <row r="92" spans="1:10" s="96" customFormat="1">
      <c r="A92" s="92" t="s">
        <v>64</v>
      </c>
      <c r="B92" s="93"/>
      <c r="C92" s="94"/>
      <c r="D92" s="94"/>
      <c r="E92" s="94"/>
      <c r="F92" s="94"/>
      <c r="G92" s="95"/>
      <c r="I92" s="106" t="s">
        <v>65</v>
      </c>
    </row>
    <row r="93" spans="1:10" s="96" customFormat="1">
      <c r="A93" s="97" t="s">
        <v>192</v>
      </c>
      <c r="B93" s="93"/>
      <c r="C93" s="94"/>
      <c r="D93" s="93"/>
      <c r="E93" s="94"/>
      <c r="F93" s="94"/>
      <c r="G93" s="98"/>
      <c r="I93" s="106" t="s">
        <v>193</v>
      </c>
    </row>
    <row r="94" spans="1:10" s="96" customFormat="1">
      <c r="A94" s="97" t="s">
        <v>160</v>
      </c>
      <c r="B94" s="93"/>
      <c r="C94" s="99"/>
      <c r="D94" s="94"/>
      <c r="E94" s="93"/>
      <c r="F94" s="93"/>
      <c r="G94" s="95"/>
      <c r="I94" s="106" t="s">
        <v>161</v>
      </c>
    </row>
    <row r="95" spans="1:10" s="96" customFormat="1">
      <c r="A95" s="100" t="s">
        <v>195</v>
      </c>
      <c r="B95" s="93"/>
      <c r="C95" s="99"/>
      <c r="D95" s="94"/>
      <c r="E95" s="93"/>
      <c r="F95" s="93"/>
      <c r="G95" s="95"/>
      <c r="I95" s="107" t="s">
        <v>194</v>
      </c>
    </row>
    <row r="96" spans="1:10" s="96" customFormat="1">
      <c r="A96" s="100" t="s">
        <v>199</v>
      </c>
      <c r="B96" s="93"/>
      <c r="C96" s="99"/>
      <c r="D96" s="94"/>
      <c r="E96" s="93"/>
      <c r="F96" s="93"/>
      <c r="G96" s="95"/>
      <c r="I96" s="108" t="s">
        <v>196</v>
      </c>
    </row>
    <row r="97" spans="1:9" s="96" customFormat="1">
      <c r="A97" s="100" t="s">
        <v>200</v>
      </c>
      <c r="B97" s="93"/>
      <c r="C97" s="99"/>
      <c r="D97" s="94"/>
      <c r="E97" s="93"/>
      <c r="F97" s="93"/>
      <c r="G97" s="95"/>
      <c r="I97" s="108" t="s">
        <v>197</v>
      </c>
    </row>
    <row r="98" spans="1:9" s="96" customFormat="1">
      <c r="A98" s="100"/>
      <c r="B98" s="93"/>
      <c r="C98" s="99"/>
      <c r="D98" s="94"/>
      <c r="E98" s="93"/>
      <c r="F98" s="93"/>
      <c r="G98" s="95"/>
      <c r="I98" s="108" t="s">
        <v>198</v>
      </c>
    </row>
    <row r="99" spans="1:9" s="96" customFormat="1">
      <c r="A99" s="101" t="s">
        <v>66</v>
      </c>
      <c r="B99" s="93"/>
      <c r="C99" s="94"/>
      <c r="D99" s="93"/>
      <c r="E99" s="94"/>
      <c r="F99" s="93"/>
      <c r="G99" s="98"/>
      <c r="I99" s="107" t="s">
        <v>67</v>
      </c>
    </row>
    <row r="100" spans="1:9" s="6" customFormat="1">
      <c r="A100" s="7"/>
      <c r="B100" s="7"/>
      <c r="C100" s="7"/>
      <c r="D100" s="82"/>
      <c r="E100" s="82"/>
      <c r="F100" s="7"/>
      <c r="G100" s="81"/>
      <c r="H100" s="17"/>
      <c r="I100" s="7"/>
    </row>
    <row r="101" spans="1:9" s="6" customFormat="1">
      <c r="G101" s="16"/>
      <c r="H101" s="17"/>
      <c r="I101" s="7"/>
    </row>
  </sheetData>
  <mergeCells count="2">
    <mergeCell ref="A16:A17"/>
    <mergeCell ref="A85:A90"/>
  </mergeCells>
  <pageMargins left="0.23622047244094491" right="0.23622047244094491" top="0.74803149606299213" bottom="0.74803149606299213" header="0.31496062992125984" footer="0.31496062992125984"/>
  <pageSetup paperSize="9" scale="72" orientation="portrait" r:id="rId1"/>
  <headerFooter alignWithMargins="0">
    <oddFooter>&amp;L&amp;F</oddFooter>
  </headerFooter>
  <rowBreaks count="1" manualBreakCount="1">
    <brk id="59" max="8" man="1"/>
  </rowBreaks>
  <colBreaks count="1" manualBreakCount="1">
    <brk id="7" max="9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אונ' מפורט כולל חינוך</vt:lpstr>
      <vt:lpstr>'אונ'' מפורט כולל חינוך'!WPrint_Area_W</vt:lpstr>
      <vt:lpstr>'אונ'' מפורט כולל חינוך'!WPrint_TitlesW</vt:lpstr>
    </vt:vector>
  </TitlesOfParts>
  <Company>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Hava</dc:creator>
  <cp:lastModifiedBy>Michal Ophir</cp:lastModifiedBy>
  <cp:lastPrinted>2016-07-27T07:06:00Z</cp:lastPrinted>
  <dcterms:created xsi:type="dcterms:W3CDTF">2007-09-05T07:23:26Z</dcterms:created>
  <dcterms:modified xsi:type="dcterms:W3CDTF">2016-11-28T07:26:04Z</dcterms:modified>
</cp:coreProperties>
</file>